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ustinb\Desktop\"/>
    </mc:Choice>
  </mc:AlternateContent>
  <bookViews>
    <workbookView xWindow="0" yWindow="0" windowWidth="24765" windowHeight="11460"/>
  </bookViews>
  <sheets>
    <sheet name="Expense Budget" sheetId="1" r:id="rId1"/>
    <sheet name="Personnel" sheetId="2" r:id="rId2"/>
    <sheet name="Operating Expense" sheetId="4" r:id="rId3"/>
  </sheets>
  <definedNames>
    <definedName name="Animation_Total_for_Duration">Personnel!$J$23</definedName>
    <definedName name="Audio_Total">Personnel!$J$27</definedName>
    <definedName name="Dev_Total_for_Duration">Personnel!$J$12</definedName>
    <definedName name="opsMin">MIN(tblOperatingExpenses[DIFFERENCE (%)])</definedName>
    <definedName name="Other_Total">Personnel!$J$54</definedName>
    <definedName name="_xlnm.Print_Titles" localSheetId="0">'Expense Budget'!$50:$50</definedName>
    <definedName name="prsMin">MIN(tblPersonnelExpenses[DIFFERENCE (%)])</definedName>
    <definedName name="SME_Total">Personnel!$J$41</definedName>
    <definedName name="Video_Total">Personnel!$J$32</definedName>
  </definedNames>
  <calcPr calcId="152511"/>
  <webPublishing codePage="1252"/>
</workbook>
</file>

<file path=xl/calcChain.xml><?xml version="1.0" encoding="utf-8"?>
<calcChain xmlns="http://schemas.openxmlformats.org/spreadsheetml/2006/main">
  <c r="C11" i="4" l="1"/>
  <c r="H50" i="2" l="1"/>
  <c r="J50" i="2" s="1"/>
  <c r="D32" i="1" s="1"/>
  <c r="B32" i="1" s="1"/>
  <c r="F50" i="2"/>
  <c r="E50" i="2"/>
  <c r="D50" i="2"/>
  <c r="H46" i="2"/>
  <c r="J46" i="2" s="1"/>
  <c r="D31" i="1" s="1"/>
  <c r="B31" i="1" s="1"/>
  <c r="F46" i="2"/>
  <c r="E46" i="2"/>
  <c r="D46" i="2"/>
  <c r="H42" i="2"/>
  <c r="F42" i="2"/>
  <c r="E42" i="2"/>
  <c r="D42" i="2"/>
  <c r="C7" i="4"/>
  <c r="B7" i="4" s="1"/>
  <c r="B11" i="4"/>
  <c r="F32" i="1" l="1"/>
  <c r="G32" i="1" s="1"/>
  <c r="F31" i="1"/>
  <c r="G31" i="1" s="1"/>
  <c r="E52" i="1"/>
  <c r="E56" i="1"/>
  <c r="E55" i="1"/>
  <c r="E54" i="1"/>
  <c r="E53" i="1"/>
  <c r="D52" i="1"/>
  <c r="D53" i="1"/>
  <c r="D54" i="1"/>
  <c r="D55" i="1"/>
  <c r="F55" i="1" l="1"/>
  <c r="G55" i="1" s="1"/>
  <c r="B55" i="1"/>
  <c r="H36" i="2"/>
  <c r="D36" i="2"/>
  <c r="E36" i="2"/>
  <c r="F36" i="2"/>
  <c r="H37" i="2"/>
  <c r="D37" i="2"/>
  <c r="E37" i="2"/>
  <c r="F37" i="2"/>
  <c r="D35" i="2"/>
  <c r="E35" i="2"/>
  <c r="F35" i="2"/>
  <c r="H35" i="2"/>
  <c r="H34" i="2"/>
  <c r="D34" i="2"/>
  <c r="E34" i="2"/>
  <c r="F34" i="2"/>
  <c r="B56" i="1" l="1"/>
  <c r="F56" i="1"/>
  <c r="G56" i="1" s="1"/>
  <c r="H28" i="2" l="1"/>
  <c r="D28" i="2"/>
  <c r="E28" i="2"/>
  <c r="F28" i="2"/>
  <c r="H41" i="2"/>
  <c r="J41" i="2" s="1"/>
  <c r="D30" i="1" s="1"/>
  <c r="F41" i="2"/>
  <c r="E41" i="2"/>
  <c r="D41" i="2"/>
  <c r="H54" i="2"/>
  <c r="J54" i="2" s="1"/>
  <c r="D33" i="1" s="1"/>
  <c r="F33" i="1" s="1"/>
  <c r="F54" i="2"/>
  <c r="E54" i="2"/>
  <c r="D54" i="2"/>
  <c r="H33" i="2"/>
  <c r="D33" i="2"/>
  <c r="E33" i="2"/>
  <c r="F33" i="2"/>
  <c r="E34" i="1"/>
  <c r="E58" i="1" s="1"/>
  <c r="H32" i="2"/>
  <c r="F32" i="2"/>
  <c r="E32" i="2"/>
  <c r="D32" i="2"/>
  <c r="H27" i="2"/>
  <c r="F27" i="2"/>
  <c r="E27" i="2"/>
  <c r="D27" i="2"/>
  <c r="H23" i="2"/>
  <c r="J23" i="2" s="1"/>
  <c r="D27" i="1" s="1"/>
  <c r="F23" i="2"/>
  <c r="E23" i="2"/>
  <c r="D23" i="2"/>
  <c r="H8" i="2"/>
  <c r="D8" i="2"/>
  <c r="E8" i="2"/>
  <c r="F8" i="2"/>
  <c r="H7" i="2"/>
  <c r="D7" i="2"/>
  <c r="E7" i="2"/>
  <c r="F7" i="2"/>
  <c r="D13" i="2"/>
  <c r="E13" i="2"/>
  <c r="F13" i="2"/>
  <c r="H13" i="2"/>
  <c r="D14" i="2"/>
  <c r="E14" i="2"/>
  <c r="F14" i="2"/>
  <c r="H14" i="2"/>
  <c r="D15" i="2"/>
  <c r="E15" i="2"/>
  <c r="F15" i="2"/>
  <c r="H15" i="2"/>
  <c r="D16" i="2"/>
  <c r="E16" i="2"/>
  <c r="F16" i="2"/>
  <c r="H16" i="2"/>
  <c r="D17" i="2"/>
  <c r="E17" i="2"/>
  <c r="F17" i="2"/>
  <c r="H17" i="2"/>
  <c r="D18" i="2"/>
  <c r="E18" i="2"/>
  <c r="F18" i="2"/>
  <c r="H18" i="2"/>
  <c r="D19" i="2"/>
  <c r="E19" i="2"/>
  <c r="F19" i="2"/>
  <c r="H19" i="2"/>
  <c r="H12" i="2"/>
  <c r="F12" i="2"/>
  <c r="E12" i="2"/>
  <c r="D12" i="2"/>
  <c r="H5" i="2"/>
  <c r="H6" i="2"/>
  <c r="D5" i="2"/>
  <c r="E5" i="2"/>
  <c r="F5" i="2"/>
  <c r="D6" i="2"/>
  <c r="E6" i="2"/>
  <c r="F6" i="2"/>
  <c r="H4" i="2"/>
  <c r="D4" i="2"/>
  <c r="F4" i="2"/>
  <c r="E4" i="2"/>
  <c r="J32" i="2" l="1"/>
  <c r="D29" i="1" s="1"/>
  <c r="F29" i="1" s="1"/>
  <c r="G29" i="1" s="1"/>
  <c r="J12" i="2"/>
  <c r="D26" i="1" s="1"/>
  <c r="B30" i="1"/>
  <c r="F30" i="1"/>
  <c r="G30" i="1" s="1"/>
  <c r="J27" i="2"/>
  <c r="D28" i="1" s="1"/>
  <c r="J4" i="2"/>
  <c r="D25" i="1" s="1"/>
  <c r="B29" i="1" l="1"/>
  <c r="D34" i="1"/>
  <c r="D58" i="1" s="1"/>
  <c r="F28" i="1"/>
  <c r="G28" i="1" s="1"/>
  <c r="B28" i="1"/>
  <c r="F52" i="1"/>
  <c r="F53" i="1"/>
  <c r="F54" i="1"/>
  <c r="F57" i="1"/>
  <c r="G57" i="1" s="1"/>
  <c r="F25" i="1"/>
  <c r="F26" i="1"/>
  <c r="G26" i="1" s="1"/>
  <c r="F27" i="1"/>
  <c r="F34" i="1" l="1"/>
  <c r="F58" i="1" s="1"/>
  <c r="G58" i="1" s="1"/>
  <c r="B34" i="1"/>
  <c r="G25" i="1"/>
  <c r="B52" i="1"/>
  <c r="B53" i="1"/>
  <c r="B54" i="1"/>
  <c r="B57" i="1"/>
  <c r="B25" i="1"/>
  <c r="B26" i="1"/>
  <c r="B27" i="1"/>
  <c r="B33" i="1"/>
  <c r="G53" i="1"/>
  <c r="G54" i="1"/>
  <c r="G27" i="1"/>
  <c r="G33" i="1"/>
  <c r="G34" i="1" l="1"/>
  <c r="G52" i="1"/>
</calcChain>
</file>

<file path=xl/sharedStrings.xml><?xml version="1.0" encoding="utf-8"?>
<sst xmlns="http://schemas.openxmlformats.org/spreadsheetml/2006/main" count="107" uniqueCount="88">
  <si>
    <t>Total Expenses</t>
  </si>
  <si>
    <t>Other</t>
  </si>
  <si>
    <t>STATUS</t>
  </si>
  <si>
    <t>PERSONNEL</t>
  </si>
  <si>
    <t>ACTUAL</t>
  </si>
  <si>
    <t>DIFFERENCE ($)</t>
  </si>
  <si>
    <t>DIFFERENCE (%)</t>
  </si>
  <si>
    <t>OPERATING</t>
  </si>
  <si>
    <t xml:space="preserve"> PERSONNEL BUDGET</t>
  </si>
  <si>
    <t xml:space="preserve"> OPERATING BUDGET</t>
  </si>
  <si>
    <t>ID's</t>
  </si>
  <si>
    <t>Storyline Dev</t>
  </si>
  <si>
    <t>FORECAST</t>
  </si>
  <si>
    <t>Rate</t>
  </si>
  <si>
    <t>Weekly</t>
  </si>
  <si>
    <t>Monthly</t>
  </si>
  <si>
    <t>Hrs. per/wk</t>
  </si>
  <si>
    <t>One</t>
  </si>
  <si>
    <t>Two</t>
  </si>
  <si>
    <t>Daily</t>
  </si>
  <si>
    <t>Total</t>
  </si>
  <si>
    <t>Duration/wks</t>
  </si>
  <si>
    <t>ID Total for Duration</t>
  </si>
  <si>
    <t>Dev Total for Duration</t>
  </si>
  <si>
    <t>Animation Dev</t>
  </si>
  <si>
    <t>Animation Total for Duration</t>
  </si>
  <si>
    <t>Audio/Narration</t>
  </si>
  <si>
    <t>Audio Total</t>
  </si>
  <si>
    <t>Video/Actors</t>
  </si>
  <si>
    <t>Video Total</t>
  </si>
  <si>
    <t>Other Total</t>
  </si>
  <si>
    <t>SME</t>
  </si>
  <si>
    <t>SME Total</t>
  </si>
  <si>
    <t>Role/Person</t>
  </si>
  <si>
    <t>Duration Total</t>
  </si>
  <si>
    <t>Licensing</t>
  </si>
  <si>
    <t>Studio Rental</t>
  </si>
  <si>
    <t>Video-Actor</t>
  </si>
  <si>
    <t>Audio-Narration</t>
  </si>
  <si>
    <t>Graphics</t>
  </si>
  <si>
    <t>Assitant 1</t>
  </si>
  <si>
    <t>Assitant 2</t>
  </si>
  <si>
    <t>Post Production Support</t>
  </si>
  <si>
    <t>Video Tech</t>
  </si>
  <si>
    <t>Video Rentals</t>
  </si>
  <si>
    <t>Operating Budget</t>
  </si>
  <si>
    <t>Expense Type</t>
  </si>
  <si>
    <t>Individual  price</t>
  </si>
  <si>
    <t>1000 -1200 per day</t>
  </si>
  <si>
    <t>Any misc equipment</t>
  </si>
  <si>
    <t>Lighting, backdrops, etc.</t>
  </si>
  <si>
    <t>Plug-ins, misc</t>
  </si>
  <si>
    <t>Subscription or credits</t>
  </si>
  <si>
    <t>Royalty free music/sounds</t>
  </si>
  <si>
    <t>Actual price</t>
  </si>
  <si>
    <t>Submission - Fee if any</t>
  </si>
  <si>
    <t>Submission Fee</t>
  </si>
  <si>
    <t>ID 1</t>
  </si>
  <si>
    <t>ID 2</t>
  </si>
  <si>
    <t>ID 3</t>
  </si>
  <si>
    <t>ID 4</t>
  </si>
  <si>
    <t>Dev 1</t>
  </si>
  <si>
    <t>Dev 2</t>
  </si>
  <si>
    <t>Dev 3</t>
  </si>
  <si>
    <t>Dev 4</t>
  </si>
  <si>
    <t>Dev 5</t>
  </si>
  <si>
    <t>Dev 6</t>
  </si>
  <si>
    <t>Dev 7</t>
  </si>
  <si>
    <t>Dev 8</t>
  </si>
  <si>
    <t>Narrator 1</t>
  </si>
  <si>
    <t>Narrator 2</t>
  </si>
  <si>
    <t>Actor 1</t>
  </si>
  <si>
    <t>Actor 2</t>
  </si>
  <si>
    <t>Project Management</t>
  </si>
  <si>
    <t>QA Specialist</t>
  </si>
  <si>
    <t>PM Total</t>
  </si>
  <si>
    <t>QA Total</t>
  </si>
  <si>
    <t>QA</t>
  </si>
  <si>
    <t>Assumptions:</t>
  </si>
  <si>
    <t>Storyline Dev.</t>
  </si>
  <si>
    <t>Animation Dev.</t>
  </si>
  <si>
    <t>3 days</t>
  </si>
  <si>
    <t>eLearning Expense Budget</t>
  </si>
  <si>
    <t>List common assumptions here (example below)</t>
  </si>
  <si>
    <t>Some existing content already created (15%)</t>
  </si>
  <si>
    <t>Marketing and other videos exist (75%)</t>
  </si>
  <si>
    <t>Graphics/Licensing</t>
  </si>
  <si>
    <r>
      <t xml:space="preserve">REF/PO#: </t>
    </r>
    <r>
      <rPr>
        <b/>
        <sz val="12"/>
        <color theme="1" tint="0.249977111117893"/>
        <rFont val="Calibri"/>
        <family val="2"/>
      </rPr>
      <t xml:space="preserve">?????
</t>
    </r>
    <r>
      <rPr>
        <sz val="12"/>
        <color theme="1" tint="0.249977111117893"/>
        <rFont val="Calibri"/>
        <family val="2"/>
      </rPr>
      <t>Project Name,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</si>
</sst>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\$* #,##0.00_);_(\$* \(#,##0.00\);_(\$* &quot;-&quot;??_);_(@_)"/>
    <numFmt numFmtId="165" formatCode="&quot;$&quot;#,##0.00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sz val="28"/>
      <color theme="1"/>
      <name val="Bookman Old Style"/>
      <family val="2"/>
      <scheme val="major"/>
    </font>
    <font>
      <sz val="28"/>
      <color theme="3"/>
      <name val="Century Gothic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 tint="0.249977111117893"/>
      <name val="Calibri"/>
      <family val="2"/>
    </font>
    <font>
      <b/>
      <sz val="12"/>
      <color theme="1" tint="0.249977111117893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 tint="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5" fillId="0" borderId="0">
      <alignment horizontal="left"/>
    </xf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4" applyFont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8" fillId="2" borderId="0" xfId="0" applyFont="1" applyFill="1"/>
    <xf numFmtId="165" fontId="8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7" fillId="2" borderId="10" xfId="0" applyFont="1" applyFill="1" applyBorder="1"/>
    <xf numFmtId="4" fontId="7" fillId="2" borderId="0" xfId="0" applyNumberFormat="1" applyFont="1" applyFill="1"/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8" xfId="0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left"/>
    </xf>
    <xf numFmtId="165" fontId="8" fillId="2" borderId="9" xfId="0" applyNumberFormat="1" applyFont="1" applyFill="1" applyBorder="1" applyAlignment="1">
      <alignment horizontal="center"/>
    </xf>
    <xf numFmtId="165" fontId="7" fillId="4" borderId="0" xfId="0" applyNumberFormat="1" applyFont="1" applyFill="1" applyAlignment="1">
      <alignment horizontal="left"/>
    </xf>
    <xf numFmtId="165" fontId="8" fillId="2" borderId="0" xfId="0" applyNumberFormat="1" applyFont="1" applyFill="1" applyBorder="1" applyAlignment="1">
      <alignment horizontal="center"/>
    </xf>
    <xf numFmtId="0" fontId="9" fillId="0" borderId="0" xfId="2" applyFont="1" applyAlignment="1">
      <alignment horizontal="right" wrapText="1"/>
    </xf>
    <xf numFmtId="0" fontId="9" fillId="0" borderId="0" xfId="2" applyFont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7" fillId="0" borderId="0" xfId="0" applyFont="1" applyFill="1" applyBorder="1"/>
    <xf numFmtId="0" fontId="8" fillId="0" borderId="0" xfId="0" applyFont="1" applyFill="1" applyBorder="1"/>
    <xf numFmtId="0" fontId="14" fillId="0" borderId="2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1" xfId="0" applyFont="1" applyFill="1" applyBorder="1"/>
    <xf numFmtId="0" fontId="7" fillId="0" borderId="7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5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9" fontId="8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0" xfId="0" applyFont="1"/>
    <xf numFmtId="44" fontId="7" fillId="0" borderId="0" xfId="0" applyNumberFormat="1" applyFont="1" applyFill="1" applyBorder="1" applyAlignment="1">
      <alignment vertical="center"/>
    </xf>
    <xf numFmtId="9" fontId="7" fillId="0" borderId="0" xfId="1" applyFont="1" applyFill="1" applyBorder="1" applyAlignment="1">
      <alignment vertical="center"/>
    </xf>
    <xf numFmtId="0" fontId="14" fillId="0" borderId="2" xfId="0" applyFont="1" applyFill="1" applyBorder="1"/>
    <xf numFmtId="165" fontId="7" fillId="0" borderId="0" xfId="0" applyNumberFormat="1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/>
    </xf>
  </cellXfs>
  <cellStyles count="6">
    <cellStyle name="Company Name" xfId="2"/>
    <cellStyle name="Currency" xfId="5" builtinId="4"/>
    <cellStyle name="Date" xfId="3"/>
    <cellStyle name="Normal" xfId="0" builtinId="0" customBuiltin="1"/>
    <cellStyle name="Percent" xfId="1" builtinId="5"/>
    <cellStyle name="Title" xfId="4" builtinId="15" customBuiltin="1"/>
  </cellStyles>
  <dxfs count="33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4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32"/>
      <tableStyleElement type="headerRow" dxfId="31"/>
      <tableStyleElement type="totalRow" dxfId="30"/>
    </tableStyle>
  </tableStyles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2499646479796E-2"/>
          <c:y val="4.8404840484048403E-2"/>
          <c:w val="0.81529083503195476"/>
          <c:h val="0.67218315532340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'Expense Budget'!$D$24</c:f>
              <c:strCache>
                <c:ptCount val="1"/>
                <c:pt idx="0">
                  <c:v>FORECAST</c:v>
                </c:pt>
              </c:strCache>
            </c:strRef>
          </c:tx>
          <c:spPr>
            <a:gradFill>
              <a:gsLst>
                <a:gs pos="100000">
                  <a:schemeClr val="tx1">
                    <a:lumMod val="50000"/>
                    <a:lumOff val="50000"/>
                  </a:schemeClr>
                </a:gs>
                <a:gs pos="0">
                  <a:schemeClr val="bg1">
                    <a:lumMod val="75000"/>
                  </a:schemeClr>
                </a:gs>
              </a:gsLst>
              <a:lin ang="5400000" scaled="1"/>
            </a:gradFill>
            <a:ln>
              <a:solidFill>
                <a:schemeClr val="tx2">
                  <a:lumMod val="90000"/>
                  <a:lumOff val="10000"/>
                </a:schemeClr>
              </a:solidFill>
            </a:ln>
          </c:spPr>
          <c:invertIfNegative val="0"/>
          <c:cat>
            <c:strRef>
              <c:f>'Expense Budget'!$C$25:$C$33</c:f>
              <c:strCache>
                <c:ptCount val="9"/>
                <c:pt idx="0">
                  <c:v>ID's</c:v>
                </c:pt>
                <c:pt idx="1">
                  <c:v>Storyline Dev.</c:v>
                </c:pt>
                <c:pt idx="2">
                  <c:v>Animation Dev.</c:v>
                </c:pt>
                <c:pt idx="3">
                  <c:v>Audio-Narration</c:v>
                </c:pt>
                <c:pt idx="4">
                  <c:v>Video-Actor</c:v>
                </c:pt>
                <c:pt idx="5">
                  <c:v>SME</c:v>
                </c:pt>
                <c:pt idx="6">
                  <c:v>Project Management</c:v>
                </c:pt>
                <c:pt idx="7">
                  <c:v>QA</c:v>
                </c:pt>
                <c:pt idx="8">
                  <c:v>Other</c:v>
                </c:pt>
              </c:strCache>
            </c:strRef>
          </c:cat>
          <c:val>
            <c:numRef>
              <c:f>'Expense Budget'!$D$25:$D$33</c:f>
              <c:numCache>
                <c:formatCode>"$"#,##0.00</c:formatCode>
                <c:ptCount val="9"/>
                <c:pt idx="0">
                  <c:v>9000</c:v>
                </c:pt>
                <c:pt idx="1">
                  <c:v>15000</c:v>
                </c:pt>
                <c:pt idx="2">
                  <c:v>9000</c:v>
                </c:pt>
                <c:pt idx="3">
                  <c:v>3600</c:v>
                </c:pt>
                <c:pt idx="4">
                  <c:v>10400</c:v>
                </c:pt>
                <c:pt idx="5">
                  <c:v>4500</c:v>
                </c:pt>
                <c:pt idx="6">
                  <c:v>12000</c:v>
                </c:pt>
                <c:pt idx="7">
                  <c:v>6000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'Expense Budget'!$E$24</c:f>
              <c:strCache>
                <c:ptCount val="1"/>
                <c:pt idx="0">
                  <c:v>ACTUAL</c:v>
                </c:pt>
              </c:strCache>
            </c:strRef>
          </c:tx>
          <c:spPr>
            <a:gradFill>
              <a:gsLst>
                <a:gs pos="0">
                  <a:srgbClr val="006699">
                    <a:lumMod val="61000"/>
                    <a:lumOff val="39000"/>
                  </a:srgbClr>
                </a:gs>
                <a:gs pos="100000">
                  <a:srgbClr val="006699"/>
                </a:gs>
              </a:gsLst>
              <a:lin ang="5400000" scaled="1"/>
            </a:gradFill>
            <a:ln cap="rnd">
              <a:solidFill>
                <a:schemeClr val="tx2">
                  <a:lumMod val="90000"/>
                  <a:lumOff val="10000"/>
                </a:schemeClr>
              </a:solidFill>
              <a:bevel/>
            </a:ln>
          </c:spPr>
          <c:invertIfNegative val="0"/>
          <c:cat>
            <c:strRef>
              <c:f>'Expense Budget'!$C$25:$C$33</c:f>
              <c:strCache>
                <c:ptCount val="9"/>
                <c:pt idx="0">
                  <c:v>ID's</c:v>
                </c:pt>
                <c:pt idx="1">
                  <c:v>Storyline Dev.</c:v>
                </c:pt>
                <c:pt idx="2">
                  <c:v>Animation Dev.</c:v>
                </c:pt>
                <c:pt idx="3">
                  <c:v>Audio-Narration</c:v>
                </c:pt>
                <c:pt idx="4">
                  <c:v>Video-Actor</c:v>
                </c:pt>
                <c:pt idx="5">
                  <c:v>SME</c:v>
                </c:pt>
                <c:pt idx="6">
                  <c:v>Project Management</c:v>
                </c:pt>
                <c:pt idx="7">
                  <c:v>QA</c:v>
                </c:pt>
                <c:pt idx="8">
                  <c:v>Other</c:v>
                </c:pt>
              </c:strCache>
            </c:strRef>
          </c:cat>
          <c:val>
            <c:numRef>
              <c:f>'Expense Budget'!$E$25:$E$33</c:f>
              <c:numCache>
                <c:formatCode>"$"#,##0.00</c:formatCode>
                <c:ptCount val="9"/>
                <c:pt idx="0">
                  <c:v>5500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5496"/>
        <c:axId val="158858368"/>
      </c:barChart>
      <c:catAx>
        <c:axId val="1616454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58858368"/>
        <c:crosses val="autoZero"/>
        <c:auto val="1"/>
        <c:lblAlgn val="ctr"/>
        <c:lblOffset val="100"/>
        <c:noMultiLvlLbl val="0"/>
      </c:catAx>
      <c:valAx>
        <c:axId val="158858368"/>
        <c:scaling>
          <c:orientation val="minMax"/>
        </c:scaling>
        <c:delete val="0"/>
        <c:axPos val="l"/>
        <c:numFmt formatCode="&quot;$&quot;#,##0_);\(&quot;$&quot;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616454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'Expense Budget'!$D$51</c:f>
              <c:strCache>
                <c:ptCount val="1"/>
                <c:pt idx="0">
                  <c:v>FORECAST</c:v>
                </c:pt>
              </c:strCache>
            </c:strRef>
          </c:tx>
          <c:spPr>
            <a:gradFill>
              <a:gsLst>
                <a:gs pos="0">
                  <a:schemeClr val="bg1">
                    <a:lumMod val="75000"/>
                  </a:schemeClr>
                </a:gs>
                <a:gs pos="100000">
                  <a:schemeClr val="tx1">
                    <a:lumMod val="65000"/>
                    <a:lumOff val="35000"/>
                  </a:schemeClr>
                </a:gs>
              </a:gsLst>
              <a:lin ang="5400000" scaled="1"/>
            </a:gradFill>
            <a:ln>
              <a:solidFill>
                <a:schemeClr val="tx2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'Expense Budget'!$C$52:$C$58</c:f>
              <c:strCache>
                <c:ptCount val="6"/>
                <c:pt idx="0">
                  <c:v>Submission Fee</c:v>
                </c:pt>
                <c:pt idx="1">
                  <c:v>Licensing</c:v>
                </c:pt>
                <c:pt idx="2">
                  <c:v>Studio Rental</c:v>
                </c:pt>
                <c:pt idx="3">
                  <c:v>Video Rentals</c:v>
                </c:pt>
                <c:pt idx="4">
                  <c:v>Graphics/Licensing</c:v>
                </c:pt>
                <c:pt idx="5">
                  <c:v>Other</c:v>
                </c:pt>
              </c:strCache>
            </c:strRef>
          </c:cat>
          <c:val>
            <c:numRef>
              <c:f>'Expense Budget'!$D$52:$D$58</c:f>
              <c:numCache>
                <c:formatCode>"$"#,##0.00</c:formatCode>
                <c:ptCount val="6"/>
                <c:pt idx="0">
                  <c:v>1000</c:v>
                </c:pt>
                <c:pt idx="1">
                  <c:v>500</c:v>
                </c:pt>
                <c:pt idx="2">
                  <c:v>3600</c:v>
                </c:pt>
                <c:pt idx="3">
                  <c:v>500</c:v>
                </c:pt>
                <c:pt idx="4">
                  <c:v>4000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'Expense Budget'!$E$51</c:f>
              <c:strCache>
                <c:ptCount val="1"/>
                <c:pt idx="0">
                  <c:v>ACTUAL</c:v>
                </c:pt>
              </c:strCache>
            </c:strRef>
          </c:tx>
          <c:spPr>
            <a:gradFill>
              <a:gsLst>
                <a:gs pos="0">
                  <a:srgbClr val="006699">
                    <a:lumMod val="61000"/>
                    <a:lumOff val="39000"/>
                  </a:srgbClr>
                </a:gs>
                <a:gs pos="100000">
                  <a:srgbClr val="006699"/>
                </a:gs>
              </a:gsLst>
              <a:lin ang="5400000" scaled="1"/>
            </a:gradFill>
            <a:ln>
              <a:solidFill>
                <a:srgbClr val="006699"/>
              </a:solidFill>
            </a:ln>
          </c:spPr>
          <c:invertIfNegative val="0"/>
          <c:cat>
            <c:strRef>
              <c:f>'Expense Budget'!$C$52:$C$58</c:f>
              <c:strCache>
                <c:ptCount val="6"/>
                <c:pt idx="0">
                  <c:v>Submission Fee</c:v>
                </c:pt>
                <c:pt idx="1">
                  <c:v>Licensing</c:v>
                </c:pt>
                <c:pt idx="2">
                  <c:v>Studio Rental</c:v>
                </c:pt>
                <c:pt idx="3">
                  <c:v>Video Rentals</c:v>
                </c:pt>
                <c:pt idx="4">
                  <c:v>Graphics/Licensing</c:v>
                </c:pt>
                <c:pt idx="5">
                  <c:v>Other</c:v>
                </c:pt>
              </c:strCache>
            </c:strRef>
          </c:cat>
          <c:val>
            <c:numRef>
              <c:f>'Expense Budget'!$E$52:$E$58</c:f>
              <c:numCache>
                <c:formatCode>"$"#,##0.00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61112"/>
        <c:axId val="164245424"/>
      </c:barChart>
      <c:catAx>
        <c:axId val="1588611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64245424"/>
        <c:crosses val="autoZero"/>
        <c:auto val="1"/>
        <c:lblAlgn val="ctr"/>
        <c:lblOffset val="100"/>
        <c:tickLblSkip val="1"/>
        <c:noMultiLvlLbl val="0"/>
      </c:catAx>
      <c:valAx>
        <c:axId val="164245424"/>
        <c:scaling>
          <c:orientation val="minMax"/>
        </c:scaling>
        <c:delete val="0"/>
        <c:axPos val="l"/>
        <c:numFmt formatCode="&quot;$&quot;#,##0_);\(&quot;$&quot;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588611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spPr>
        <a:noFill/>
      </c:spPr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Title Border" descr="&quot;&quot;" title="Border"/>
        <xdr:cNvGrpSpPr/>
      </xdr:nvGrpSpPr>
      <xdr:grpSpPr>
        <a:xfrm>
          <a:off x="174949" y="658780"/>
          <a:ext cx="7286858" cy="38100"/>
          <a:chOff x="247650" y="800100"/>
          <a:chExt cx="7751445" cy="38100"/>
        </a:xfrm>
      </xdr:grpSpPr>
      <xdr:cxnSp macro="">
        <xdr:nvCxnSpPr>
          <xdr:cNvPr id="3" name="Straight Connector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10</xdr:row>
      <xdr:rowOff>85724</xdr:rowOff>
    </xdr:from>
    <xdr:to>
      <xdr:col>7</xdr:col>
      <xdr:colOff>0</xdr:colOff>
      <xdr:row>21</xdr:row>
      <xdr:rowOff>247649</xdr:rowOff>
    </xdr:to>
    <xdr:graphicFrame macro="">
      <xdr:nvGraphicFramePr>
        <xdr:cNvPr id="9" name="Personnel Budget Chart" descr="Column chart summary of Personnel Budget such as, Office, Store, Salespeople, and Other." title="Personnel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85726</xdr:rowOff>
    </xdr:from>
    <xdr:to>
      <xdr:col>7</xdr:col>
      <xdr:colOff>0</xdr:colOff>
      <xdr:row>48</xdr:row>
      <xdr:rowOff>246508</xdr:rowOff>
    </xdr:to>
    <xdr:graphicFrame macro="">
      <xdr:nvGraphicFramePr>
        <xdr:cNvPr id="12" name="Operating Budget Chart" descr="Column chart summary of Operating Expenses such as Advertising, Debts, Benefits, Supplies, Postage, etc." title="Operating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7</xdr:col>
      <xdr:colOff>36195</xdr:colOff>
      <xdr:row>35</xdr:row>
      <xdr:rowOff>38100</xdr:rowOff>
    </xdr:to>
    <xdr:grpSp>
      <xdr:nvGrpSpPr>
        <xdr:cNvPr id="18" name="Personnel Border" descr="&quot;&quot;" title="Border"/>
        <xdr:cNvGrpSpPr/>
      </xdr:nvGrpSpPr>
      <xdr:grpSpPr>
        <a:xfrm>
          <a:off x="174949" y="8485026"/>
          <a:ext cx="7286858" cy="38100"/>
          <a:chOff x="247650" y="800100"/>
          <a:chExt cx="7751445" cy="38100"/>
        </a:xfrm>
      </xdr:grpSpPr>
      <xdr:cxnSp macro="">
        <xdr:nvCxnSpPr>
          <xdr:cNvPr id="19" name="Straight Connector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59</xdr:row>
      <xdr:rowOff>0</xdr:rowOff>
    </xdr:from>
    <xdr:to>
      <xdr:col>7</xdr:col>
      <xdr:colOff>36195</xdr:colOff>
      <xdr:row>59</xdr:row>
      <xdr:rowOff>38100</xdr:rowOff>
    </xdr:to>
    <xdr:grpSp>
      <xdr:nvGrpSpPr>
        <xdr:cNvPr id="21" name="Operating Border" descr="&quot;&quot;" title="Border"/>
        <xdr:cNvGrpSpPr/>
      </xdr:nvGrpSpPr>
      <xdr:grpSpPr>
        <a:xfrm>
          <a:off x="174949" y="14316658"/>
          <a:ext cx="7286858" cy="38100"/>
          <a:chOff x="247650" y="800100"/>
          <a:chExt cx="7751445" cy="38100"/>
        </a:xfrm>
      </xdr:grpSpPr>
      <xdr:cxnSp macro="">
        <xdr:nvCxnSpPr>
          <xdr:cNvPr id="22" name="Straight Connector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PersonnelExpenses" displayName="tblPersonnelExpenses" ref="B24:G34" totalsRowShown="0" headerRowDxfId="16" dataDxfId="15" totalsRowDxfId="29">
  <tableColumns count="6">
    <tableColumn id="6" name="STATUS" dataDxfId="22" totalsRowDxfId="28">
      <calculatedColumnFormula>IFERROR(tblPersonnelExpenses[[#This Row],[ACTUAL]]/tblPersonnelExpenses[[#This Row],[FORECAST]],"")</calculatedColumnFormula>
    </tableColumn>
    <tableColumn id="1" name="PERSONNEL" dataDxfId="21" totalsRowDxfId="27"/>
    <tableColumn id="2" name="FORECAST" dataDxfId="20" totalsRowDxfId="26"/>
    <tableColumn id="3" name="ACTUAL" dataDxfId="19" totalsRowDxfId="25"/>
    <tableColumn id="4" name="DIFFERENCE ($)" dataDxfId="18" totalsRowDxfId="24">
      <calculatedColumnFormula>tblPersonnelExpenses[[#This Row],[FORECAST]]-tblPersonnelExpenses[[#This Row],[ACTUAL]]</calculatedColumnFormula>
    </tableColumn>
    <tableColumn id="5" name="DIFFERENCE (%)" dataDxfId="17" totalsRowDxfId="23">
      <calculatedColumnFormula>IFERROR(tblPersonnelExpenses[DIFFERENCE ($)]/tblPersonnelExpenses[FORECAST],"")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Table for Personnel Expenses" altTextSummary="Status, Personnel, Actual, Difference ($), and Difference (%) for personnel expenses such as Office, Store, Salespeople, etc."/>
    </ext>
  </extLst>
</table>
</file>

<file path=xl/tables/table2.xml><?xml version="1.0" encoding="utf-8"?>
<table xmlns="http://schemas.openxmlformats.org/spreadsheetml/2006/main" id="2" name="tblOperatingExpenses" displayName="tblOperatingExpenses" ref="B51:G58" totalsRowCount="1" headerRowDxfId="2" dataDxfId="0" totalsRowDxfId="1">
  <tableColumns count="6">
    <tableColumn id="6" name="STATUS" dataDxfId="14" totalsRowDxfId="13">
      <calculatedColumnFormula>IFERROR(tblOperatingExpenses[[#This Row],[ACTUAL]]/tblOperatingExpenses[[#This Row],[FORECAST]],"")</calculatedColumnFormula>
    </tableColumn>
    <tableColumn id="1" name="OPERATING" totalsRowLabel="Total Expenses" dataDxfId="12" totalsRowDxfId="11"/>
    <tableColumn id="2" name="FORECAST" totalsRowFunction="custom" dataDxfId="10" totalsRowDxfId="9">
      <totalsRowFormula>SUBTOTAL(109,tblOperatingExpenses[FORECAST],tblPersonnelExpenses[FORECAST])-D34</totalsRowFormula>
    </tableColumn>
    <tableColumn id="3" name="ACTUAL" totalsRowFunction="custom" dataDxfId="8" totalsRowDxfId="7">
      <totalsRowFormula>SUBTOTAL(109,tblOperatingExpenses[ACTUAL],tblPersonnelExpenses[ACTUAL])-E34</totalsRowFormula>
    </tableColumn>
    <tableColumn id="4" name="DIFFERENCE ($)" totalsRowFunction="custom" dataDxfId="6" totalsRowDxfId="5">
      <calculatedColumnFormula>tblOperatingExpenses[[#This Row],[FORECAST]]-tblOperatingExpenses[[#This Row],[ACTUAL]]</calculatedColumnFormula>
      <totalsRowFormula>SUBTOTAL(109,tblOperatingExpenses[DIFFERENCE ($)],tblPersonnelExpenses[DIFFERENCE ($)])-F34</totalsRowFormula>
    </tableColumn>
    <tableColumn id="5" name="DIFFERENCE (%)" totalsRowFunction="custom" dataDxfId="4" totalsRowDxfId="3">
      <calculatedColumnFormula>IFERROR(tblOperatingExpenses[[#This Row],[DIFFERENCE ($)]]/tblOperatingExpenses[[#This Row],[FORECAST]],"")</calculatedColumnFormula>
      <totalsRowFormula>IFERROR(SUM(tblOperatingExpenses[[#Totals],[DIFFERENCE ($)]]/tblOperatingExpenses[[#Totals],[FORECAST]]),"")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Operating Expenses" altTextSummary="Status, Operating, Budget, Actual, Difference ($), and Difference (%) for operating expenses such as Advertising, Debts, Benefits, Supplies, Post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  <pageSetUpPr autoPageBreaks="0" fitToPage="1"/>
  </sheetPr>
  <dimension ref="A1:K121"/>
  <sheetViews>
    <sheetView showGridLines="0" tabSelected="1" zoomScale="98" zoomScaleNormal="98" workbookViewId="0">
      <selection activeCell="B7" sqref="B7:G7"/>
    </sheetView>
  </sheetViews>
  <sheetFormatPr defaultRowHeight="19.5" customHeight="1" x14ac:dyDescent="0.3"/>
  <cols>
    <col min="1" max="1" width="2.25" style="1" customWidth="1"/>
    <col min="2" max="2" width="11.375" style="1" customWidth="1"/>
    <col min="3" max="3" width="18.75" style="1" customWidth="1"/>
    <col min="4" max="5" width="15" style="1" customWidth="1"/>
    <col min="6" max="7" width="17.5" style="1" customWidth="1"/>
    <col min="8" max="8" width="2.25" style="1" customWidth="1"/>
    <col min="9" max="9" width="10.375" style="1" customWidth="1"/>
    <col min="10" max="10" width="13.125" style="1" customWidth="1"/>
    <col min="11" max="11" width="13.625" style="1" customWidth="1"/>
    <col min="12" max="12" width="10.125" style="1" customWidth="1"/>
    <col min="13" max="13" width="3.125" style="1" customWidth="1"/>
    <col min="14" max="14" width="15.125" style="1" customWidth="1"/>
    <col min="15" max="16384" width="9" style="1"/>
  </cols>
  <sheetData>
    <row r="1" spans="1:11" s="2" customFormat="1" ht="43.5" customHeight="1" x14ac:dyDescent="0.45">
      <c r="B1" s="8" t="s">
        <v>82</v>
      </c>
      <c r="C1" s="8"/>
      <c r="D1" s="8"/>
      <c r="E1" s="8"/>
      <c r="F1" s="30" t="s">
        <v>87</v>
      </c>
      <c r="G1" s="31"/>
    </row>
    <row r="2" spans="1:11" s="6" customFormat="1" ht="15" customHeight="1" x14ac:dyDescent="0.3">
      <c r="D2" s="4"/>
      <c r="E2" s="4"/>
      <c r="F2" s="5"/>
    </row>
    <row r="3" spans="1:11" s="6" customFormat="1" ht="15.75" x14ac:dyDescent="0.3">
      <c r="A3" s="32"/>
      <c r="B3" s="33" t="s">
        <v>78</v>
      </c>
      <c r="C3" s="33"/>
      <c r="D3" s="33"/>
      <c r="E3" s="33"/>
      <c r="F3" s="33"/>
      <c r="G3" s="33"/>
      <c r="H3" s="32"/>
      <c r="I3" s="32"/>
      <c r="J3" s="32"/>
      <c r="K3" s="32"/>
    </row>
    <row r="4" spans="1:11" s="6" customFormat="1" ht="15.75" x14ac:dyDescent="0.3">
      <c r="A4" s="32"/>
      <c r="B4" s="34" t="s">
        <v>83</v>
      </c>
      <c r="C4" s="34"/>
      <c r="D4" s="34"/>
      <c r="E4" s="34"/>
      <c r="F4" s="34"/>
      <c r="G4" s="34"/>
      <c r="H4" s="32"/>
      <c r="I4" s="32"/>
      <c r="J4" s="32"/>
      <c r="K4" s="32"/>
    </row>
    <row r="5" spans="1:11" s="6" customFormat="1" ht="15.75" x14ac:dyDescent="0.3">
      <c r="A5" s="32"/>
      <c r="B5" s="34" t="s">
        <v>84</v>
      </c>
      <c r="C5" s="34"/>
      <c r="D5" s="34"/>
      <c r="E5" s="34"/>
      <c r="F5" s="34"/>
      <c r="G5" s="34"/>
      <c r="H5" s="32"/>
      <c r="I5" s="32"/>
      <c r="J5" s="32"/>
      <c r="K5" s="32"/>
    </row>
    <row r="6" spans="1:11" s="6" customFormat="1" ht="15.75" x14ac:dyDescent="0.3">
      <c r="A6" s="32"/>
      <c r="B6" s="34" t="s">
        <v>85</v>
      </c>
      <c r="C6" s="34"/>
      <c r="D6" s="34"/>
      <c r="E6" s="34"/>
      <c r="F6" s="34"/>
      <c r="G6" s="34"/>
      <c r="H6" s="32"/>
      <c r="I6" s="32"/>
      <c r="J6" s="32"/>
      <c r="K6" s="32"/>
    </row>
    <row r="7" spans="1:11" s="6" customFormat="1" ht="15.75" x14ac:dyDescent="0.3">
      <c r="A7" s="32"/>
      <c r="B7" s="34"/>
      <c r="C7" s="34"/>
      <c r="D7" s="34"/>
      <c r="E7" s="34"/>
      <c r="F7" s="34"/>
      <c r="G7" s="34"/>
      <c r="H7" s="32"/>
      <c r="I7" s="32"/>
      <c r="J7" s="32"/>
      <c r="K7" s="32"/>
    </row>
    <row r="8" spans="1:11" s="6" customFormat="1" ht="15.75" x14ac:dyDescent="0.3">
      <c r="A8" s="32"/>
      <c r="B8" s="34"/>
      <c r="C8" s="34"/>
      <c r="D8" s="34"/>
      <c r="E8" s="34"/>
      <c r="F8" s="34"/>
      <c r="G8" s="34"/>
      <c r="H8" s="32"/>
      <c r="I8" s="32"/>
      <c r="J8" s="32"/>
      <c r="K8" s="32"/>
    </row>
    <row r="9" spans="1:11" ht="15" customHeight="1" x14ac:dyDescent="0.3">
      <c r="A9" s="35"/>
      <c r="B9" s="35"/>
      <c r="C9" s="35"/>
      <c r="D9" s="35"/>
      <c r="E9" s="35"/>
      <c r="F9" s="35"/>
      <c r="G9" s="35"/>
      <c r="H9" s="35"/>
      <c r="I9" s="36"/>
      <c r="J9" s="35"/>
      <c r="K9" s="35"/>
    </row>
    <row r="10" spans="1:11" ht="19.5" customHeight="1" x14ac:dyDescent="0.3">
      <c r="A10" s="35"/>
      <c r="B10" s="37" t="s">
        <v>8</v>
      </c>
      <c r="C10" s="38"/>
      <c r="D10" s="39"/>
      <c r="E10" s="40"/>
      <c r="F10" s="40"/>
      <c r="G10" s="40"/>
      <c r="H10" s="35"/>
      <c r="I10" s="41"/>
      <c r="J10" s="41"/>
      <c r="K10" s="35"/>
    </row>
    <row r="11" spans="1:11" ht="19.5" customHeight="1" x14ac:dyDescent="0.3">
      <c r="A11" s="35"/>
      <c r="B11" s="42"/>
      <c r="C11" s="35"/>
      <c r="D11" s="35"/>
      <c r="E11" s="35"/>
      <c r="F11" s="35"/>
      <c r="G11" s="43"/>
      <c r="H11" s="35"/>
      <c r="I11" s="41"/>
      <c r="J11" s="41"/>
      <c r="K11" s="35"/>
    </row>
    <row r="12" spans="1:11" ht="19.5" customHeight="1" x14ac:dyDescent="0.3">
      <c r="A12" s="35"/>
      <c r="B12" s="42"/>
      <c r="C12" s="35"/>
      <c r="D12" s="35"/>
      <c r="E12" s="35"/>
      <c r="F12" s="35"/>
      <c r="G12" s="43"/>
      <c r="H12" s="35"/>
      <c r="I12" s="41"/>
      <c r="J12" s="41"/>
      <c r="K12" s="35"/>
    </row>
    <row r="13" spans="1:11" s="7" customFormat="1" ht="19.5" customHeight="1" x14ac:dyDescent="0.3">
      <c r="A13" s="35"/>
      <c r="B13" s="42"/>
      <c r="C13" s="35"/>
      <c r="D13" s="35"/>
      <c r="E13" s="35"/>
      <c r="F13" s="35"/>
      <c r="G13" s="43"/>
      <c r="H13" s="35"/>
      <c r="I13" s="35"/>
      <c r="J13" s="35"/>
      <c r="K13" s="35"/>
    </row>
    <row r="14" spans="1:11" s="7" customFormat="1" ht="19.5" customHeight="1" x14ac:dyDescent="0.3">
      <c r="A14" s="35"/>
      <c r="B14" s="42"/>
      <c r="C14" s="35"/>
      <c r="D14" s="35"/>
      <c r="E14" s="35"/>
      <c r="F14" s="35"/>
      <c r="G14" s="43"/>
      <c r="H14" s="35"/>
      <c r="I14" s="35"/>
      <c r="J14" s="35"/>
      <c r="K14" s="35"/>
    </row>
    <row r="15" spans="1:11" s="7" customFormat="1" ht="19.5" customHeight="1" x14ac:dyDescent="0.3">
      <c r="A15" s="35"/>
      <c r="B15" s="42"/>
      <c r="C15" s="35"/>
      <c r="D15" s="35"/>
      <c r="E15" s="35"/>
      <c r="F15" s="35"/>
      <c r="G15" s="43"/>
      <c r="H15" s="35"/>
      <c r="I15" s="35"/>
      <c r="J15" s="35"/>
      <c r="K15" s="35"/>
    </row>
    <row r="16" spans="1:11" s="7" customFormat="1" ht="19.5" customHeight="1" x14ac:dyDescent="0.3">
      <c r="A16" s="35"/>
      <c r="B16" s="42"/>
      <c r="C16" s="35"/>
      <c r="D16" s="35"/>
      <c r="E16" s="35"/>
      <c r="F16" s="35"/>
      <c r="G16" s="43"/>
      <c r="H16" s="35"/>
      <c r="I16" s="35"/>
      <c r="J16" s="35"/>
      <c r="K16" s="35"/>
    </row>
    <row r="17" spans="1:11" ht="19.5" customHeight="1" x14ac:dyDescent="0.3">
      <c r="A17" s="35"/>
      <c r="B17" s="42"/>
      <c r="C17" s="35"/>
      <c r="D17" s="35"/>
      <c r="E17" s="35"/>
      <c r="F17" s="35"/>
      <c r="G17" s="43"/>
      <c r="H17" s="35"/>
      <c r="I17" s="41"/>
      <c r="J17" s="41"/>
      <c r="K17" s="35"/>
    </row>
    <row r="18" spans="1:11" ht="19.5" customHeight="1" x14ac:dyDescent="0.3">
      <c r="A18" s="35"/>
      <c r="B18" s="42"/>
      <c r="C18" s="35"/>
      <c r="D18" s="35"/>
      <c r="E18" s="35"/>
      <c r="F18" s="35"/>
      <c r="G18" s="43"/>
      <c r="H18" s="35"/>
      <c r="I18" s="41"/>
      <c r="J18" s="41"/>
      <c r="K18" s="35"/>
    </row>
    <row r="19" spans="1:11" ht="19.5" customHeight="1" x14ac:dyDescent="0.3">
      <c r="A19" s="35"/>
      <c r="B19" s="42"/>
      <c r="C19" s="35"/>
      <c r="D19" s="35"/>
      <c r="E19" s="35"/>
      <c r="F19" s="35"/>
      <c r="G19" s="43"/>
      <c r="H19" s="35"/>
      <c r="I19" s="41"/>
      <c r="J19" s="41"/>
      <c r="K19" s="35"/>
    </row>
    <row r="20" spans="1:11" ht="19.5" customHeight="1" x14ac:dyDescent="0.3">
      <c r="A20" s="35"/>
      <c r="B20" s="42"/>
      <c r="C20" s="35"/>
      <c r="D20" s="35"/>
      <c r="E20" s="35"/>
      <c r="F20" s="35"/>
      <c r="G20" s="43"/>
      <c r="H20" s="35"/>
      <c r="I20" s="41"/>
      <c r="J20" s="41"/>
      <c r="K20" s="35"/>
    </row>
    <row r="21" spans="1:11" ht="19.5" customHeight="1" x14ac:dyDescent="0.3">
      <c r="A21" s="35"/>
      <c r="B21" s="42"/>
      <c r="C21" s="35"/>
      <c r="D21" s="35"/>
      <c r="E21" s="35"/>
      <c r="F21" s="35"/>
      <c r="G21" s="43"/>
      <c r="H21" s="35"/>
      <c r="I21" s="41"/>
      <c r="J21" s="41"/>
      <c r="K21" s="35"/>
    </row>
    <row r="22" spans="1:11" ht="19.5" customHeight="1" x14ac:dyDescent="0.3">
      <c r="A22" s="35"/>
      <c r="B22" s="39"/>
      <c r="C22" s="40"/>
      <c r="D22" s="40"/>
      <c r="E22" s="40"/>
      <c r="F22" s="40"/>
      <c r="G22" s="44"/>
      <c r="H22" s="35"/>
      <c r="I22" s="41"/>
      <c r="J22" s="41"/>
      <c r="K22" s="35"/>
    </row>
    <row r="23" spans="1:11" ht="19.5" customHeight="1" x14ac:dyDescent="0.3">
      <c r="A23" s="35"/>
      <c r="B23" s="35"/>
      <c r="C23" s="35"/>
      <c r="D23" s="35"/>
      <c r="E23" s="35"/>
      <c r="F23" s="35"/>
      <c r="G23" s="35"/>
      <c r="H23" s="35"/>
      <c r="I23" s="41"/>
      <c r="J23" s="41"/>
      <c r="K23" s="35"/>
    </row>
    <row r="24" spans="1:11" s="3" customFormat="1" ht="19.5" customHeight="1" x14ac:dyDescent="0.3">
      <c r="A24" s="45"/>
      <c r="B24" s="46" t="s">
        <v>2</v>
      </c>
      <c r="C24" s="47" t="s">
        <v>3</v>
      </c>
      <c r="D24" s="46" t="s">
        <v>12</v>
      </c>
      <c r="E24" s="46" t="s">
        <v>4</v>
      </c>
      <c r="F24" s="46" t="s">
        <v>5</v>
      </c>
      <c r="G24" s="46" t="s">
        <v>6</v>
      </c>
      <c r="H24" s="45"/>
      <c r="I24" s="45"/>
      <c r="J24" s="45"/>
      <c r="K24" s="45"/>
    </row>
    <row r="25" spans="1:11" s="3" customFormat="1" ht="19.5" customHeight="1" x14ac:dyDescent="0.25">
      <c r="A25" s="45"/>
      <c r="B25" s="48">
        <f>IFERROR(tblPersonnelExpenses[[#This Row],[ACTUAL]]/tblPersonnelExpenses[[#This Row],[FORECAST]],"")</f>
        <v>0.61111111111111116</v>
      </c>
      <c r="C25" s="35" t="s">
        <v>10</v>
      </c>
      <c r="D25" s="49">
        <f>Personnel!$J$4</f>
        <v>9000</v>
      </c>
      <c r="E25" s="49">
        <v>5500</v>
      </c>
      <c r="F25" s="50">
        <f>tblPersonnelExpenses[[#This Row],[FORECAST]]-tblPersonnelExpenses[[#This Row],[ACTUAL]]</f>
        <v>3500</v>
      </c>
      <c r="G25" s="51">
        <f>IFERROR(tblPersonnelExpenses[DIFFERENCE ($)]/tblPersonnelExpenses[FORECAST],"")</f>
        <v>0.3888888888888889</v>
      </c>
      <c r="H25" s="45"/>
      <c r="I25" s="45"/>
      <c r="J25" s="45"/>
      <c r="K25" s="45"/>
    </row>
    <row r="26" spans="1:11" s="3" customFormat="1" ht="19.5" customHeight="1" x14ac:dyDescent="0.3">
      <c r="A26" s="45"/>
      <c r="B26" s="48">
        <f>IFERROR(tblPersonnelExpenses[[#This Row],[ACTUAL]]/tblPersonnelExpenses[[#This Row],[FORECAST]],"")</f>
        <v>0</v>
      </c>
      <c r="C26" s="45" t="s">
        <v>79</v>
      </c>
      <c r="D26" s="49">
        <f>Personnel!$J$12</f>
        <v>15000</v>
      </c>
      <c r="E26" s="49">
        <v>0</v>
      </c>
      <c r="F26" s="50">
        <f>tblPersonnelExpenses[[#This Row],[FORECAST]]-tblPersonnelExpenses[[#This Row],[ACTUAL]]</f>
        <v>15000</v>
      </c>
      <c r="G26" s="51">
        <f>IFERROR(tblPersonnelExpenses[DIFFERENCE ($)]/tblPersonnelExpenses[FORECAST],"")</f>
        <v>1</v>
      </c>
      <c r="H26" s="45"/>
      <c r="I26" s="45"/>
      <c r="J26" s="45"/>
      <c r="K26" s="45"/>
    </row>
    <row r="27" spans="1:11" s="3" customFormat="1" ht="19.5" customHeight="1" x14ac:dyDescent="0.3">
      <c r="A27" s="45"/>
      <c r="B27" s="48">
        <f>IFERROR(tblPersonnelExpenses[[#This Row],[ACTUAL]]/tblPersonnelExpenses[[#This Row],[FORECAST]],"")</f>
        <v>0</v>
      </c>
      <c r="C27" s="45" t="s">
        <v>80</v>
      </c>
      <c r="D27" s="49">
        <f>Personnel!$J$23</f>
        <v>9000</v>
      </c>
      <c r="E27" s="49">
        <v>0</v>
      </c>
      <c r="F27" s="50">
        <f>tblPersonnelExpenses[[#This Row],[FORECAST]]-tblPersonnelExpenses[[#This Row],[ACTUAL]]</f>
        <v>9000</v>
      </c>
      <c r="G27" s="51">
        <f>IFERROR(tblPersonnelExpenses[DIFFERENCE ($)]/tblPersonnelExpenses[FORECAST],"")</f>
        <v>1</v>
      </c>
      <c r="H27" s="45"/>
      <c r="I27" s="45"/>
      <c r="J27" s="45"/>
      <c r="K27" s="45"/>
    </row>
    <row r="28" spans="1:11" s="3" customFormat="1" ht="19.5" customHeight="1" x14ac:dyDescent="0.3">
      <c r="A28" s="45"/>
      <c r="B28" s="48">
        <f>IFERROR(tblPersonnelExpenses[[#This Row],[ACTUAL]]/tblPersonnelExpenses[[#This Row],[FORECAST]],"")</f>
        <v>0</v>
      </c>
      <c r="C28" s="45" t="s">
        <v>38</v>
      </c>
      <c r="D28" s="49">
        <f>Personnel!$J$27</f>
        <v>3600</v>
      </c>
      <c r="E28" s="49">
        <v>0</v>
      </c>
      <c r="F28" s="50">
        <f>tblPersonnelExpenses[[#This Row],[FORECAST]]-tblPersonnelExpenses[[#This Row],[ACTUAL]]</f>
        <v>3600</v>
      </c>
      <c r="G28" s="51">
        <f>IFERROR(tblPersonnelExpenses[DIFFERENCE ($)]/tblPersonnelExpenses[FORECAST],"")</f>
        <v>1</v>
      </c>
      <c r="H28" s="45"/>
      <c r="I28" s="45"/>
      <c r="J28" s="45"/>
      <c r="K28" s="45"/>
    </row>
    <row r="29" spans="1:11" s="3" customFormat="1" ht="19.5" customHeight="1" x14ac:dyDescent="0.3">
      <c r="A29" s="45"/>
      <c r="B29" s="48">
        <f>IFERROR(tblPersonnelExpenses[[#This Row],[ACTUAL]]/tblPersonnelExpenses[[#This Row],[FORECAST]],"")</f>
        <v>0</v>
      </c>
      <c r="C29" s="45" t="s">
        <v>37</v>
      </c>
      <c r="D29" s="49">
        <f>Personnel!$J$32</f>
        <v>10400</v>
      </c>
      <c r="E29" s="49">
        <v>0</v>
      </c>
      <c r="F29" s="50">
        <f>tblPersonnelExpenses[[#This Row],[FORECAST]]-tblPersonnelExpenses[[#This Row],[ACTUAL]]</f>
        <v>10400</v>
      </c>
      <c r="G29" s="51">
        <f>IFERROR(tblPersonnelExpenses[DIFFERENCE ($)]/tblPersonnelExpenses[FORECAST],"")</f>
        <v>1</v>
      </c>
      <c r="H29" s="45"/>
      <c r="I29" s="45"/>
      <c r="J29" s="45"/>
      <c r="K29" s="45"/>
    </row>
    <row r="30" spans="1:11" s="3" customFormat="1" ht="19.5" customHeight="1" x14ac:dyDescent="0.3">
      <c r="A30" s="45"/>
      <c r="B30" s="48">
        <f>IFERROR(tblPersonnelExpenses[[#This Row],[ACTUAL]]/tblPersonnelExpenses[[#This Row],[FORECAST]],"")</f>
        <v>0</v>
      </c>
      <c r="C30" s="45" t="s">
        <v>31</v>
      </c>
      <c r="D30" s="49">
        <f>Personnel!$J$41</f>
        <v>4500</v>
      </c>
      <c r="E30" s="49">
        <v>0</v>
      </c>
      <c r="F30" s="50">
        <f>tblPersonnelExpenses[[#This Row],[FORECAST]]-tblPersonnelExpenses[[#This Row],[ACTUAL]]</f>
        <v>4500</v>
      </c>
      <c r="G30" s="51">
        <f>IFERROR(tblPersonnelExpenses[DIFFERENCE ($)]/tblPersonnelExpenses[FORECAST],"")</f>
        <v>1</v>
      </c>
      <c r="H30" s="45"/>
      <c r="I30" s="45"/>
      <c r="J30" s="45"/>
      <c r="K30" s="45"/>
    </row>
    <row r="31" spans="1:11" s="3" customFormat="1" ht="19.5" customHeight="1" x14ac:dyDescent="0.3">
      <c r="A31" s="45"/>
      <c r="B31" s="48">
        <f>IFERROR(tblPersonnelExpenses[[#This Row],[ACTUAL]]/tblPersonnelExpenses[[#This Row],[FORECAST]],"")</f>
        <v>0</v>
      </c>
      <c r="C31" s="45" t="s">
        <v>73</v>
      </c>
      <c r="D31" s="49">
        <f>SUM(Personnel!J46)</f>
        <v>12000</v>
      </c>
      <c r="E31" s="49">
        <v>0</v>
      </c>
      <c r="F31" s="50">
        <f>tblPersonnelExpenses[[#This Row],[FORECAST]]-tblPersonnelExpenses[[#This Row],[ACTUAL]]</f>
        <v>12000</v>
      </c>
      <c r="G31" s="51">
        <f>IFERROR(tblPersonnelExpenses[DIFFERENCE ($)]/tblPersonnelExpenses[FORECAST],"")</f>
        <v>1</v>
      </c>
      <c r="H31" s="45"/>
      <c r="I31" s="45"/>
      <c r="J31" s="45"/>
      <c r="K31" s="45"/>
    </row>
    <row r="32" spans="1:11" s="3" customFormat="1" ht="19.5" customHeight="1" x14ac:dyDescent="0.3">
      <c r="A32" s="45"/>
      <c r="B32" s="48">
        <f>IFERROR(tblPersonnelExpenses[[#This Row],[ACTUAL]]/tblPersonnelExpenses[[#This Row],[FORECAST]],"")</f>
        <v>0</v>
      </c>
      <c r="C32" s="45" t="s">
        <v>77</v>
      </c>
      <c r="D32" s="49">
        <f>SUM(Personnel!J50)</f>
        <v>6000</v>
      </c>
      <c r="E32" s="49">
        <v>0</v>
      </c>
      <c r="F32" s="50">
        <f>tblPersonnelExpenses[[#This Row],[FORECAST]]-tblPersonnelExpenses[[#This Row],[ACTUAL]]</f>
        <v>6000</v>
      </c>
      <c r="G32" s="51">
        <f>IFERROR(tblPersonnelExpenses[DIFFERENCE ($)]/tblPersonnelExpenses[FORECAST],"")</f>
        <v>1</v>
      </c>
      <c r="H32" s="45"/>
      <c r="I32" s="45"/>
      <c r="J32" s="45"/>
      <c r="K32" s="45"/>
    </row>
    <row r="33" spans="1:11" s="3" customFormat="1" ht="19.5" customHeight="1" x14ac:dyDescent="0.3">
      <c r="A33" s="45"/>
      <c r="B33" s="48" t="str">
        <f>IFERROR(tblPersonnelExpenses[[#This Row],[ACTUAL]]/tblPersonnelExpenses[[#This Row],[FORECAST]],"")</f>
        <v/>
      </c>
      <c r="C33" s="45" t="s">
        <v>1</v>
      </c>
      <c r="D33" s="49">
        <f>Personnel!$J$54</f>
        <v>0</v>
      </c>
      <c r="E33" s="49">
        <v>0</v>
      </c>
      <c r="F33" s="50">
        <f>tblPersonnelExpenses[[#This Row],[FORECAST]]-tblPersonnelExpenses[[#This Row],[ACTUAL]]</f>
        <v>0</v>
      </c>
      <c r="G33" s="51" t="str">
        <f>IFERROR(tblPersonnelExpenses[DIFFERENCE ($)]/tblPersonnelExpenses[FORECAST],"")</f>
        <v/>
      </c>
      <c r="H33" s="45"/>
      <c r="I33" s="45"/>
      <c r="J33" s="45"/>
      <c r="K33" s="45"/>
    </row>
    <row r="34" spans="1:11" s="3" customFormat="1" ht="19.5" customHeight="1" x14ac:dyDescent="0.3">
      <c r="A34" s="45"/>
      <c r="B34" s="52">
        <f>IFERROR(tblPersonnelExpenses[[#This Row],[ACTUAL]]/tblPersonnelExpenses[[#This Row],[FORECAST]],"")</f>
        <v>7.9136690647482008E-2</v>
      </c>
      <c r="C34" s="47" t="s">
        <v>20</v>
      </c>
      <c r="D34" s="53">
        <f>SUM(D25:D33)</f>
        <v>69500</v>
      </c>
      <c r="E34" s="53">
        <f>SUM(E25:E33)</f>
        <v>5500</v>
      </c>
      <c r="F34" s="53">
        <f>tblPersonnelExpenses[[#This Row],[FORECAST]]-tblPersonnelExpenses[[#This Row],[ACTUAL]]</f>
        <v>64000</v>
      </c>
      <c r="G34" s="54">
        <f>IFERROR(tblPersonnelExpenses[DIFFERENCE ($)]/tblPersonnelExpenses[FORECAST],"")</f>
        <v>0.92086330935251803</v>
      </c>
      <c r="H34" s="45"/>
      <c r="I34" s="45"/>
      <c r="J34" s="45"/>
      <c r="K34" s="45"/>
    </row>
    <row r="35" spans="1:11" s="3" customFormat="1" ht="19.5" customHeight="1" x14ac:dyDescent="0.25">
      <c r="A35" s="45"/>
      <c r="B35" s="55"/>
      <c r="C35" s="55"/>
      <c r="D35" s="55"/>
      <c r="E35" s="55"/>
      <c r="F35" s="55"/>
      <c r="G35" s="55"/>
      <c r="H35" s="45"/>
      <c r="I35" s="45"/>
      <c r="J35" s="45"/>
      <c r="K35" s="45"/>
    </row>
    <row r="36" spans="1:11" s="3" customFormat="1" ht="19.5" customHeight="1" x14ac:dyDescent="0.25">
      <c r="A36" s="56"/>
      <c r="B36" s="57"/>
      <c r="C36" s="45"/>
      <c r="D36" s="58"/>
      <c r="E36" s="58"/>
      <c r="F36" s="58"/>
      <c r="G36" s="59"/>
      <c r="H36" s="45"/>
      <c r="I36" s="45"/>
      <c r="J36" s="45"/>
      <c r="K36" s="45"/>
    </row>
    <row r="37" spans="1:11" s="3" customFormat="1" ht="19.5" customHeight="1" x14ac:dyDescent="0.3">
      <c r="A37" s="56"/>
      <c r="B37" s="60" t="s">
        <v>9</v>
      </c>
      <c r="C37" s="38"/>
      <c r="D37" s="39"/>
      <c r="E37" s="40"/>
      <c r="F37" s="40"/>
      <c r="G37" s="40"/>
      <c r="H37" s="45"/>
      <c r="I37" s="45"/>
      <c r="J37" s="45"/>
      <c r="K37" s="45"/>
    </row>
    <row r="38" spans="1:11" s="3" customFormat="1" ht="19.5" customHeight="1" x14ac:dyDescent="0.25">
      <c r="A38" s="56"/>
      <c r="B38" s="42"/>
      <c r="C38" s="35"/>
      <c r="D38" s="35"/>
      <c r="E38" s="35"/>
      <c r="F38" s="35"/>
      <c r="G38" s="43"/>
      <c r="H38" s="45"/>
      <c r="I38" s="45"/>
      <c r="J38" s="45"/>
      <c r="K38" s="45"/>
    </row>
    <row r="39" spans="1:11" s="3" customFormat="1" ht="19.5" customHeight="1" x14ac:dyDescent="0.25">
      <c r="A39" s="56"/>
      <c r="B39" s="42"/>
      <c r="C39" s="35"/>
      <c r="D39" s="35"/>
      <c r="E39" s="35"/>
      <c r="F39" s="35"/>
      <c r="G39" s="43"/>
      <c r="H39" s="45"/>
      <c r="I39" s="45"/>
      <c r="J39" s="45"/>
      <c r="K39" s="45"/>
    </row>
    <row r="40" spans="1:11" s="3" customFormat="1" ht="19.5" customHeight="1" x14ac:dyDescent="0.25">
      <c r="A40" s="56"/>
      <c r="B40" s="42"/>
      <c r="C40" s="35"/>
      <c r="D40" s="35"/>
      <c r="E40" s="35"/>
      <c r="F40" s="35"/>
      <c r="G40" s="43"/>
      <c r="H40" s="45"/>
      <c r="I40" s="45"/>
      <c r="J40" s="45"/>
      <c r="K40" s="45"/>
    </row>
    <row r="41" spans="1:11" s="3" customFormat="1" ht="19.5" customHeight="1" x14ac:dyDescent="0.25">
      <c r="A41" s="56"/>
      <c r="B41" s="42"/>
      <c r="C41" s="35"/>
      <c r="D41" s="35"/>
      <c r="E41" s="35"/>
      <c r="F41" s="35"/>
      <c r="G41" s="43"/>
      <c r="H41" s="45"/>
      <c r="I41" s="45"/>
      <c r="J41" s="45"/>
      <c r="K41" s="45"/>
    </row>
    <row r="42" spans="1:11" s="3" customFormat="1" ht="19.5" customHeight="1" x14ac:dyDescent="0.25">
      <c r="A42" s="56"/>
      <c r="B42" s="42"/>
      <c r="C42" s="35"/>
      <c r="D42" s="35"/>
      <c r="E42" s="35"/>
      <c r="F42" s="35"/>
      <c r="G42" s="43"/>
      <c r="H42" s="45"/>
      <c r="I42" s="45"/>
      <c r="J42" s="45"/>
      <c r="K42" s="45"/>
    </row>
    <row r="43" spans="1:11" s="3" customFormat="1" ht="19.5" customHeight="1" x14ac:dyDescent="0.25">
      <c r="A43" s="56"/>
      <c r="B43" s="42"/>
      <c r="C43" s="35"/>
      <c r="D43" s="35"/>
      <c r="E43" s="35"/>
      <c r="F43" s="35"/>
      <c r="G43" s="43"/>
      <c r="H43" s="45"/>
      <c r="I43" s="45"/>
      <c r="J43" s="45"/>
      <c r="K43" s="45"/>
    </row>
    <row r="44" spans="1:11" s="3" customFormat="1" ht="19.5" customHeight="1" x14ac:dyDescent="0.25">
      <c r="A44" s="56"/>
      <c r="B44" s="42"/>
      <c r="C44" s="35"/>
      <c r="D44" s="35"/>
      <c r="E44" s="35"/>
      <c r="F44" s="35"/>
      <c r="G44" s="43"/>
      <c r="H44" s="45"/>
      <c r="I44" s="45"/>
      <c r="J44" s="45"/>
      <c r="K44" s="45"/>
    </row>
    <row r="45" spans="1:11" s="3" customFormat="1" ht="19.5" customHeight="1" x14ac:dyDescent="0.25">
      <c r="A45" s="56"/>
      <c r="B45" s="42"/>
      <c r="C45" s="35"/>
      <c r="D45" s="35"/>
      <c r="E45" s="35"/>
      <c r="F45" s="35"/>
      <c r="G45" s="43"/>
      <c r="H45" s="45"/>
      <c r="I45" s="45"/>
      <c r="J45" s="45"/>
      <c r="K45" s="45"/>
    </row>
    <row r="46" spans="1:11" s="3" customFormat="1" ht="19.5" customHeight="1" x14ac:dyDescent="0.25">
      <c r="A46" s="56"/>
      <c r="B46" s="42"/>
      <c r="C46" s="35"/>
      <c r="D46" s="35"/>
      <c r="E46" s="35"/>
      <c r="F46" s="35"/>
      <c r="G46" s="43"/>
      <c r="H46" s="45"/>
      <c r="I46" s="45"/>
      <c r="J46" s="45"/>
      <c r="K46" s="45"/>
    </row>
    <row r="47" spans="1:11" s="3" customFormat="1" ht="19.5" customHeight="1" x14ac:dyDescent="0.25">
      <c r="A47" s="56"/>
      <c r="B47" s="42"/>
      <c r="C47" s="35"/>
      <c r="D47" s="35"/>
      <c r="E47" s="35"/>
      <c r="F47" s="35"/>
      <c r="G47" s="43"/>
      <c r="H47" s="45"/>
      <c r="I47" s="45"/>
      <c r="J47" s="45"/>
      <c r="K47" s="45"/>
    </row>
    <row r="48" spans="1:11" s="3" customFormat="1" ht="19.5" customHeight="1" x14ac:dyDescent="0.25">
      <c r="A48" s="56"/>
      <c r="B48" s="42"/>
      <c r="C48" s="35"/>
      <c r="D48" s="35"/>
      <c r="E48" s="35"/>
      <c r="F48" s="35"/>
      <c r="G48" s="43"/>
      <c r="H48" s="45"/>
      <c r="I48" s="45"/>
      <c r="J48" s="45"/>
      <c r="K48" s="45"/>
    </row>
    <row r="49" spans="1:11" s="3" customFormat="1" ht="19.5" customHeight="1" x14ac:dyDescent="0.25">
      <c r="A49" s="45"/>
      <c r="B49" s="39"/>
      <c r="C49" s="40"/>
      <c r="D49" s="40"/>
      <c r="E49" s="40"/>
      <c r="F49" s="40"/>
      <c r="G49" s="44"/>
      <c r="H49" s="45"/>
      <c r="I49" s="45"/>
      <c r="J49" s="45"/>
      <c r="K49" s="45"/>
    </row>
    <row r="50" spans="1:11" s="3" customFormat="1" ht="19.5" customHeight="1" x14ac:dyDescent="0.25">
      <c r="A50" s="45"/>
      <c r="B50" s="35"/>
      <c r="C50" s="35"/>
      <c r="D50" s="35"/>
      <c r="E50" s="35"/>
      <c r="F50" s="35"/>
      <c r="G50" s="35"/>
      <c r="H50" s="45"/>
      <c r="I50" s="45"/>
      <c r="J50" s="45"/>
      <c r="K50" s="45"/>
    </row>
    <row r="51" spans="1:11" s="3" customFormat="1" ht="19.5" customHeight="1" x14ac:dyDescent="0.3">
      <c r="A51" s="45"/>
      <c r="B51" s="46" t="s">
        <v>2</v>
      </c>
      <c r="C51" s="47" t="s">
        <v>7</v>
      </c>
      <c r="D51" s="46" t="s">
        <v>12</v>
      </c>
      <c r="E51" s="46" t="s">
        <v>4</v>
      </c>
      <c r="F51" s="46" t="s">
        <v>5</v>
      </c>
      <c r="G51" s="46" t="s">
        <v>6</v>
      </c>
      <c r="H51" s="45"/>
      <c r="I51" s="45"/>
      <c r="J51" s="45"/>
      <c r="K51" s="45"/>
    </row>
    <row r="52" spans="1:11" s="3" customFormat="1" ht="19.5" customHeight="1" x14ac:dyDescent="0.3">
      <c r="A52" s="45"/>
      <c r="B52" s="48">
        <f>IFERROR(tblOperatingExpenses[[#This Row],[ACTUAL]]/tblOperatingExpenses[[#This Row],[FORECAST]],"")</f>
        <v>0</v>
      </c>
      <c r="C52" s="45" t="s">
        <v>56</v>
      </c>
      <c r="D52" s="49">
        <f>SUM('Operating Expense'!B4)</f>
        <v>1000</v>
      </c>
      <c r="E52" s="49">
        <f>SUM('Operating Expense'!D4)</f>
        <v>0</v>
      </c>
      <c r="F52" s="61">
        <f>tblOperatingExpenses[[#This Row],[FORECAST]]-tblOperatingExpenses[[#This Row],[ACTUAL]]</f>
        <v>1000</v>
      </c>
      <c r="G52" s="51">
        <f>IFERROR(tblOperatingExpenses[[#This Row],[DIFFERENCE ($)]]/tblOperatingExpenses[[#This Row],[FORECAST]],"")</f>
        <v>1</v>
      </c>
      <c r="H52" s="45"/>
      <c r="I52" s="45"/>
      <c r="J52" s="45"/>
      <c r="K52" s="45"/>
    </row>
    <row r="53" spans="1:11" s="3" customFormat="1" ht="19.5" customHeight="1" x14ac:dyDescent="0.3">
      <c r="A53" s="45"/>
      <c r="B53" s="48">
        <f>IFERROR(tblOperatingExpenses[[#This Row],[ACTUAL]]/tblOperatingExpenses[[#This Row],[FORECAST]],"")</f>
        <v>0</v>
      </c>
      <c r="C53" s="45" t="s">
        <v>35</v>
      </c>
      <c r="D53" s="49">
        <f>SUM('Operating Expense'!B7)</f>
        <v>500</v>
      </c>
      <c r="E53" s="49">
        <f>SUM('Operating Expense'!D7)</f>
        <v>0</v>
      </c>
      <c r="F53" s="61">
        <f>tblOperatingExpenses[[#This Row],[FORECAST]]-tblOperatingExpenses[[#This Row],[ACTUAL]]</f>
        <v>500</v>
      </c>
      <c r="G53" s="51">
        <f>IFERROR(tblOperatingExpenses[[#This Row],[DIFFERENCE ($)]]/tblOperatingExpenses[[#This Row],[FORECAST]],"")</f>
        <v>1</v>
      </c>
      <c r="H53" s="45"/>
      <c r="I53" s="45"/>
      <c r="J53" s="45"/>
      <c r="K53" s="45"/>
    </row>
    <row r="54" spans="1:11" s="3" customFormat="1" ht="19.5" customHeight="1" x14ac:dyDescent="0.3">
      <c r="A54" s="45"/>
      <c r="B54" s="48">
        <f>IFERROR(tblOperatingExpenses[[#This Row],[ACTUAL]]/tblOperatingExpenses[[#This Row],[FORECAST]],"")</f>
        <v>0</v>
      </c>
      <c r="C54" s="45" t="s">
        <v>36</v>
      </c>
      <c r="D54" s="49">
        <f>SUM('Operating Expense'!B11)</f>
        <v>3600</v>
      </c>
      <c r="E54" s="49">
        <f>SUM('Operating Expense'!D11)</f>
        <v>0</v>
      </c>
      <c r="F54" s="61">
        <f>tblOperatingExpenses[[#This Row],[FORECAST]]-tblOperatingExpenses[[#This Row],[ACTUAL]]</f>
        <v>3600</v>
      </c>
      <c r="G54" s="51">
        <f>IFERROR(tblOperatingExpenses[[#This Row],[DIFFERENCE ($)]]/tblOperatingExpenses[[#This Row],[FORECAST]],"")</f>
        <v>1</v>
      </c>
      <c r="H54" s="45"/>
      <c r="I54" s="45"/>
      <c r="J54" s="45"/>
      <c r="K54" s="45"/>
    </row>
    <row r="55" spans="1:11" s="3" customFormat="1" ht="19.5" customHeight="1" x14ac:dyDescent="0.3">
      <c r="A55" s="45"/>
      <c r="B55" s="48">
        <f>IFERROR(tblOperatingExpenses[[#This Row],[ACTUAL]]/tblOperatingExpenses[[#This Row],[FORECAST]],"")</f>
        <v>0</v>
      </c>
      <c r="C55" s="45" t="s">
        <v>44</v>
      </c>
      <c r="D55" s="49">
        <f>SUM('Operating Expense'!B14)</f>
        <v>500</v>
      </c>
      <c r="E55" s="49">
        <f>SUM('Operating Expense'!D14)</f>
        <v>0</v>
      </c>
      <c r="F55" s="61">
        <f>tblOperatingExpenses[[#This Row],[FORECAST]]-tblOperatingExpenses[[#This Row],[ACTUAL]]</f>
        <v>500</v>
      </c>
      <c r="G55" s="51">
        <f>IFERROR(tblOperatingExpenses[[#This Row],[DIFFERENCE ($)]]/tblOperatingExpenses[[#This Row],[FORECAST]],"")</f>
        <v>1</v>
      </c>
      <c r="H55" s="45"/>
      <c r="I55" s="45"/>
      <c r="J55" s="45"/>
      <c r="K55" s="45"/>
    </row>
    <row r="56" spans="1:11" s="3" customFormat="1" ht="19.5" customHeight="1" x14ac:dyDescent="0.3">
      <c r="A56" s="45"/>
      <c r="B56" s="48">
        <f>IFERROR(tblOperatingExpenses[[#This Row],[ACTUAL]]/tblOperatingExpenses[[#This Row],[FORECAST]],"")</f>
        <v>0</v>
      </c>
      <c r="C56" s="45" t="s">
        <v>86</v>
      </c>
      <c r="D56" s="49">
        <v>4000</v>
      </c>
      <c r="E56" s="49">
        <f>SUM('Operating Expense'!D18)</f>
        <v>0</v>
      </c>
      <c r="F56" s="61">
        <f>tblOperatingExpenses[[#This Row],[FORECAST]]-tblOperatingExpenses[[#This Row],[ACTUAL]]</f>
        <v>4000</v>
      </c>
      <c r="G56" s="51">
        <f>IFERROR(tblOperatingExpenses[[#This Row],[DIFFERENCE ($)]]/tblOperatingExpenses[[#This Row],[FORECAST]],"")</f>
        <v>1</v>
      </c>
      <c r="H56" s="45"/>
      <c r="I56" s="45"/>
      <c r="J56" s="45"/>
      <c r="K56" s="45"/>
    </row>
    <row r="57" spans="1:11" s="3" customFormat="1" ht="19.5" customHeight="1" x14ac:dyDescent="0.3">
      <c r="A57" s="45"/>
      <c r="B57" s="48" t="str">
        <f>IFERROR(tblOperatingExpenses[[#This Row],[ACTUAL]]/tblOperatingExpenses[[#This Row],[FORECAST]],"")</f>
        <v/>
      </c>
      <c r="C57" s="45" t="s">
        <v>1</v>
      </c>
      <c r="D57" s="49">
        <v>0</v>
      </c>
      <c r="E57" s="49">
        <v>0</v>
      </c>
      <c r="F57" s="61">
        <f>tblOperatingExpenses[[#This Row],[FORECAST]]-tblOperatingExpenses[[#This Row],[ACTUAL]]</f>
        <v>0</v>
      </c>
      <c r="G57" s="51" t="str">
        <f>IFERROR(tblOperatingExpenses[[#This Row],[DIFFERENCE ($)]]/tblOperatingExpenses[[#This Row],[FORECAST]],"")</f>
        <v/>
      </c>
      <c r="H57" s="45"/>
      <c r="I57" s="45"/>
      <c r="J57" s="45"/>
      <c r="K57" s="45"/>
    </row>
    <row r="58" spans="1:11" ht="19.5" customHeight="1" x14ac:dyDescent="0.3">
      <c r="A58" s="35"/>
      <c r="B58" s="48"/>
      <c r="C58" s="45" t="s">
        <v>0</v>
      </c>
      <c r="D58" s="50">
        <f>SUBTOTAL(109,tblOperatingExpenses[FORECAST],tblPersonnelExpenses[FORECAST])-D34</f>
        <v>79100</v>
      </c>
      <c r="E58" s="50">
        <f>SUBTOTAL(109,tblOperatingExpenses[ACTUAL],tblPersonnelExpenses[ACTUAL])-E34</f>
        <v>5500</v>
      </c>
      <c r="F58" s="61">
        <f>SUBTOTAL(109,tblOperatingExpenses[DIFFERENCE ($)],tblPersonnelExpenses[DIFFERENCE ($)])-F34</f>
        <v>73600</v>
      </c>
      <c r="G58" s="62">
        <f>IFERROR(SUM(tblOperatingExpenses[[#Totals],[DIFFERENCE ($)]]/tblOperatingExpenses[[#Totals],[FORECAST]]),"")</f>
        <v>0.93046776232616946</v>
      </c>
      <c r="H58" s="35"/>
      <c r="I58" s="35"/>
      <c r="J58" s="35"/>
      <c r="K58" s="35"/>
    </row>
    <row r="59" spans="1:11" ht="19.5" customHeight="1" x14ac:dyDescent="0.3">
      <c r="A59" s="35"/>
      <c r="B59" s="63"/>
      <c r="C59" s="63"/>
      <c r="D59" s="63"/>
      <c r="E59" s="63"/>
      <c r="F59" s="63"/>
      <c r="G59" s="63"/>
      <c r="H59" s="35"/>
      <c r="I59" s="35"/>
      <c r="J59" s="35"/>
      <c r="K59" s="35"/>
    </row>
    <row r="60" spans="1:11" ht="19.5" customHeight="1" x14ac:dyDescent="0.3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19.5" customHeight="1" x14ac:dyDescent="0.3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19.5" customHeight="1" x14ac:dyDescent="0.3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19.5" customHeight="1" x14ac:dyDescent="0.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19.5" customHeight="1" x14ac:dyDescent="0.3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ht="19.5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19.5" customHeight="1" x14ac:dyDescent="0.3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19.5" customHeight="1" x14ac:dyDescent="0.3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19.5" customHeight="1" x14ac:dyDescent="0.3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ht="19.5" customHeight="1" x14ac:dyDescent="0.3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ht="19.5" customHeight="1" x14ac:dyDescent="0.3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ht="19.5" customHeight="1" x14ac:dyDescent="0.3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19.5" customHeight="1" x14ac:dyDescent="0.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19.5" customHeight="1" x14ac:dyDescent="0.3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19.5" customHeight="1" x14ac:dyDescent="0.3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ht="19.5" customHeight="1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19.5" customHeight="1" x14ac:dyDescent="0.3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19.5" customHeight="1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19.5" customHeight="1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ht="19.5" customHeight="1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ht="19.5" customHeight="1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 ht="19.5" customHeight="1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 ht="19.5" customHeight="1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19.5" customHeight="1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19.5" customHeight="1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spans="1:11" ht="19.5" customHeight="1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 ht="19.5" customHeight="1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ht="19.5" customHeight="1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19.5" customHeight="1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9.5" customHeight="1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19.5" customHeight="1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11" ht="19.5" customHeight="1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 ht="19.5" customHeight="1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1:11" ht="19.5" customHeight="1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 ht="19.5" customHeight="1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</row>
    <row r="95" spans="1:11" ht="19.5" customHeight="1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6" spans="1:11" ht="19.5" customHeight="1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</row>
    <row r="97" spans="1:11" ht="19.5" customHeight="1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</row>
    <row r="98" spans="1:11" ht="19.5" customHeight="1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</row>
    <row r="99" spans="1:11" ht="19.5" customHeight="1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r="100" spans="1:11" ht="19.5" customHeight="1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 ht="19.5" customHeight="1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1" ht="19.5" customHeight="1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 ht="19.5" customHeight="1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 ht="19.5" customHeight="1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 ht="19.5" customHeight="1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1:11" ht="19.5" customHeight="1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ht="19.5" customHeight="1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1" ht="19.5" customHeight="1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1" ht="19.5" customHeight="1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  <row r="110" spans="1:11" ht="19.5" customHeight="1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</row>
    <row r="111" spans="1:11" ht="19.5" customHeight="1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</row>
    <row r="112" spans="1:11" ht="19.5" customHeight="1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1:11" ht="19.5" customHeight="1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1:11" ht="19.5" customHeight="1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1:11" ht="19.5" customHeight="1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</row>
    <row r="116" spans="1:11" ht="19.5" customHeight="1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1:11" ht="19.5" customHeight="1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</row>
    <row r="118" spans="1:11" ht="19.5" customHeight="1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1:11" ht="19.5" customHeight="1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</row>
    <row r="120" spans="1:11" ht="19.5" customHeight="1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</row>
    <row r="121" spans="1:11" ht="19.5" customHeight="1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</row>
  </sheetData>
  <mergeCells count="20">
    <mergeCell ref="B4:G4"/>
    <mergeCell ref="B5:G5"/>
    <mergeCell ref="B6:G6"/>
    <mergeCell ref="B7:G7"/>
    <mergeCell ref="B8:G8"/>
    <mergeCell ref="F1:G1"/>
    <mergeCell ref="B1:E1"/>
    <mergeCell ref="B59:G59"/>
    <mergeCell ref="B35:G35"/>
    <mergeCell ref="I10:J10"/>
    <mergeCell ref="I11:J11"/>
    <mergeCell ref="I12:J12"/>
    <mergeCell ref="I17:J17"/>
    <mergeCell ref="I18:J18"/>
    <mergeCell ref="I19:J19"/>
    <mergeCell ref="I20:J20"/>
    <mergeCell ref="I21:J21"/>
    <mergeCell ref="I22:J22"/>
    <mergeCell ref="I23:J23"/>
    <mergeCell ref="B3:G3"/>
  </mergeCells>
  <conditionalFormatting sqref="G25:G34">
    <cfRule type="dataBar" priority="19">
      <dataBar>
        <cfvo type="min"/>
        <cfvo type="max"/>
        <color rgb="FF006699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52:G58">
    <cfRule type="dataBar" priority="30">
      <dataBar>
        <cfvo type="min"/>
        <cfvo type="max"/>
        <color rgb="FF006699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rgb="FF006699"/>
              <x14:negativeFillColor theme="5"/>
              <x14:negativeBorderColor theme="5"/>
              <x14:axisColor theme="0" tint="-0.499984740745262"/>
            </x14:dataBar>
          </x14:cfRule>
          <xm:sqref>G25:G34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rgb="FF006699"/>
              <x14:negativeFillColor theme="5"/>
              <x14:negativeBorderColor theme="5"/>
              <x14:axisColor theme="0" tint="-0.499984740745262"/>
            </x14:dataBar>
          </x14:cfRule>
          <xm:sqref>G52:G58</xm:sqref>
        </x14:conditionalFormatting>
        <x14:conditionalFormatting xmlns:xm="http://schemas.microsoft.com/office/excel/2006/main">
          <x14:cfRule type="iconSet" priority="20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B25:B34</xm:sqref>
        </x14:conditionalFormatting>
        <x14:conditionalFormatting xmlns:xm="http://schemas.microsoft.com/office/excel/2006/main">
          <x14:cfRule type="iconSet" priority="32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B52:B58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56"/>
  <sheetViews>
    <sheetView zoomScaleNormal="10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28.625" style="9" customWidth="1"/>
    <col min="2" max="2" width="7.25" style="24" customWidth="1"/>
    <col min="3" max="3" width="15.125" style="9" customWidth="1"/>
    <col min="4" max="4" width="9.75" style="24" customWidth="1"/>
    <col min="5" max="5" width="10.25" style="24" customWidth="1"/>
    <col min="6" max="6" width="12" style="24" customWidth="1"/>
    <col min="7" max="7" width="15.25" style="10" customWidth="1"/>
    <col min="8" max="8" width="12.5" style="24" customWidth="1"/>
    <col min="9" max="9" width="1.5" style="24" customWidth="1"/>
    <col min="10" max="10" width="27.5" style="9" customWidth="1"/>
    <col min="11" max="16384" width="9" style="9"/>
  </cols>
  <sheetData>
    <row r="1" spans="1:10" s="9" customFormat="1" x14ac:dyDescent="0.25">
      <c r="A1" s="18" t="s">
        <v>33</v>
      </c>
      <c r="B1" s="19" t="s">
        <v>13</v>
      </c>
      <c r="C1" s="18" t="s">
        <v>16</v>
      </c>
      <c r="D1" s="19" t="s">
        <v>19</v>
      </c>
      <c r="E1" s="19" t="s">
        <v>14</v>
      </c>
      <c r="F1" s="19" t="s">
        <v>15</v>
      </c>
      <c r="G1" s="19" t="s">
        <v>21</v>
      </c>
      <c r="H1" s="19" t="s">
        <v>20</v>
      </c>
      <c r="I1" s="19"/>
      <c r="J1" s="20" t="s">
        <v>34</v>
      </c>
    </row>
    <row r="2" spans="1:10" s="9" customFormat="1" ht="5.25" customHeight="1" thickBot="1" x14ac:dyDescent="0.3">
      <c r="A2" s="21"/>
      <c r="B2" s="22"/>
      <c r="C2" s="23"/>
      <c r="D2" s="22"/>
      <c r="E2" s="22"/>
      <c r="F2" s="22"/>
      <c r="G2" s="23"/>
      <c r="H2" s="22"/>
      <c r="I2" s="22"/>
      <c r="J2" s="21"/>
    </row>
    <row r="3" spans="1:10" s="9" customFormat="1" x14ac:dyDescent="0.25">
      <c r="A3" s="13" t="s">
        <v>10</v>
      </c>
      <c r="B3" s="24"/>
      <c r="D3" s="24"/>
      <c r="E3" s="24"/>
      <c r="F3" s="24"/>
      <c r="G3" s="10"/>
      <c r="H3" s="24"/>
      <c r="I3" s="24"/>
      <c r="J3" s="25" t="s">
        <v>22</v>
      </c>
    </row>
    <row r="4" spans="1:10" s="9" customFormat="1" ht="15.75" thickBot="1" x14ac:dyDescent="0.3">
      <c r="A4" s="9" t="s">
        <v>57</v>
      </c>
      <c r="B4" s="26">
        <v>75</v>
      </c>
      <c r="C4" s="10">
        <v>40</v>
      </c>
      <c r="D4" s="26">
        <f>SUM(B4*8)</f>
        <v>600</v>
      </c>
      <c r="E4" s="26">
        <f>SUM(B4*C4)</f>
        <v>3000</v>
      </c>
      <c r="F4" s="26">
        <f>SUM(B4*8*23)</f>
        <v>13800</v>
      </c>
      <c r="G4" s="10">
        <v>3</v>
      </c>
      <c r="H4" s="26">
        <f>SUM(B4*C4*G4)</f>
        <v>9000</v>
      </c>
      <c r="I4" s="26"/>
      <c r="J4" s="27">
        <f>SUM(H4:H8)</f>
        <v>9000</v>
      </c>
    </row>
    <row r="5" spans="1:10" s="9" customFormat="1" x14ac:dyDescent="0.25">
      <c r="A5" s="9" t="s">
        <v>58</v>
      </c>
      <c r="B5" s="26">
        <v>75</v>
      </c>
      <c r="C5" s="10">
        <v>40</v>
      </c>
      <c r="D5" s="26">
        <f t="shared" ref="D5:D6" si="0">SUM(B5*8)</f>
        <v>600</v>
      </c>
      <c r="E5" s="26">
        <f t="shared" ref="E5:E6" si="1">SUM(B5*C5)</f>
        <v>3000</v>
      </c>
      <c r="F5" s="26">
        <f t="shared" ref="F5:F6" si="2">SUM(B5*8*23)</f>
        <v>13800</v>
      </c>
      <c r="G5" s="10">
        <v>0</v>
      </c>
      <c r="H5" s="26">
        <f t="shared" ref="H5:H8" si="3">SUM(B5*C5*G5)</f>
        <v>0</v>
      </c>
      <c r="I5" s="26"/>
    </row>
    <row r="6" spans="1:10" s="9" customFormat="1" x14ac:dyDescent="0.25">
      <c r="A6" s="9" t="s">
        <v>59</v>
      </c>
      <c r="B6" s="26">
        <v>75</v>
      </c>
      <c r="C6" s="10">
        <v>40</v>
      </c>
      <c r="D6" s="26">
        <f t="shared" si="0"/>
        <v>600</v>
      </c>
      <c r="E6" s="26">
        <f t="shared" si="1"/>
        <v>3000</v>
      </c>
      <c r="F6" s="26">
        <f t="shared" si="2"/>
        <v>13800</v>
      </c>
      <c r="G6" s="10">
        <v>0</v>
      </c>
      <c r="H6" s="26">
        <f t="shared" si="3"/>
        <v>0</v>
      </c>
      <c r="I6" s="26"/>
    </row>
    <row r="7" spans="1:10" s="9" customFormat="1" x14ac:dyDescent="0.25">
      <c r="A7" s="9" t="s">
        <v>60</v>
      </c>
      <c r="B7" s="26">
        <v>75</v>
      </c>
      <c r="C7" s="10"/>
      <c r="D7" s="26">
        <f t="shared" ref="D7" si="4">SUM(B7*8)</f>
        <v>600</v>
      </c>
      <c r="E7" s="26">
        <f t="shared" ref="E7" si="5">SUM(B7*C7)</f>
        <v>0</v>
      </c>
      <c r="F7" s="26">
        <f t="shared" ref="F7" si="6">SUM(B7*8*23)</f>
        <v>13800</v>
      </c>
      <c r="G7" s="10">
        <v>0</v>
      </c>
      <c r="H7" s="26">
        <f t="shared" si="3"/>
        <v>0</v>
      </c>
      <c r="I7" s="26"/>
    </row>
    <row r="8" spans="1:10" s="9" customFormat="1" x14ac:dyDescent="0.25">
      <c r="B8" s="26"/>
      <c r="C8" s="10"/>
      <c r="D8" s="26">
        <f t="shared" ref="D8" si="7">SUM(B8*8)</f>
        <v>0</v>
      </c>
      <c r="E8" s="26">
        <f t="shared" ref="E8" si="8">SUM(B8*C8)</f>
        <v>0</v>
      </c>
      <c r="F8" s="26">
        <f t="shared" ref="F8" si="9">SUM(B8*8*23)</f>
        <v>0</v>
      </c>
      <c r="G8" s="10">
        <v>0</v>
      </c>
      <c r="H8" s="26">
        <f t="shared" si="3"/>
        <v>0</v>
      </c>
      <c r="I8" s="26"/>
    </row>
    <row r="9" spans="1:10" s="9" customFormat="1" x14ac:dyDescent="0.25">
      <c r="B9" s="26"/>
      <c r="C9" s="10"/>
      <c r="D9" s="26"/>
      <c r="E9" s="26"/>
      <c r="F9" s="26"/>
      <c r="G9" s="10"/>
      <c r="H9" s="26"/>
      <c r="I9" s="26"/>
    </row>
    <row r="10" spans="1:10" s="9" customFormat="1" ht="5.25" customHeight="1" thickBot="1" x14ac:dyDescent="0.3">
      <c r="A10" s="21"/>
      <c r="B10" s="22"/>
      <c r="C10" s="23"/>
      <c r="D10" s="22"/>
      <c r="E10" s="22"/>
      <c r="F10" s="22"/>
      <c r="G10" s="23"/>
      <c r="H10" s="22"/>
      <c r="I10" s="22"/>
      <c r="J10" s="21"/>
    </row>
    <row r="11" spans="1:10" s="9" customFormat="1" x14ac:dyDescent="0.25">
      <c r="A11" s="13" t="s">
        <v>11</v>
      </c>
      <c r="B11" s="24"/>
      <c r="C11" s="10"/>
      <c r="D11" s="24"/>
      <c r="E11" s="24"/>
      <c r="F11" s="24"/>
      <c r="G11" s="10"/>
      <c r="H11" s="24"/>
      <c r="I11" s="24"/>
      <c r="J11" s="25" t="s">
        <v>23</v>
      </c>
    </row>
    <row r="12" spans="1:10" s="9" customFormat="1" ht="15.75" thickBot="1" x14ac:dyDescent="0.3">
      <c r="A12" s="9" t="s">
        <v>61</v>
      </c>
      <c r="B12" s="26">
        <v>75</v>
      </c>
      <c r="C12" s="10">
        <v>40</v>
      </c>
      <c r="D12" s="26">
        <f>SUM(B12*8)</f>
        <v>600</v>
      </c>
      <c r="E12" s="26">
        <f>SUM(B12*C12)</f>
        <v>3000</v>
      </c>
      <c r="F12" s="26">
        <f>SUM(B12*8*23)</f>
        <v>13800</v>
      </c>
      <c r="G12" s="10">
        <v>3</v>
      </c>
      <c r="H12" s="26">
        <f>SUM(B12*C12*G12)</f>
        <v>9000</v>
      </c>
      <c r="I12" s="26"/>
      <c r="J12" s="27">
        <f>SUM(H12:H20)</f>
        <v>15000</v>
      </c>
    </row>
    <row r="13" spans="1:10" s="9" customFormat="1" x14ac:dyDescent="0.25">
      <c r="A13" s="9" t="s">
        <v>62</v>
      </c>
      <c r="B13" s="26">
        <v>75</v>
      </c>
      <c r="C13" s="10">
        <v>40</v>
      </c>
      <c r="D13" s="26">
        <f t="shared" ref="D13:D19" si="10">SUM(B13*8)</f>
        <v>600</v>
      </c>
      <c r="E13" s="26">
        <f t="shared" ref="E13:E19" si="11">SUM(B13*C13)</f>
        <v>3000</v>
      </c>
      <c r="F13" s="26">
        <f t="shared" ref="F13:F19" si="12">SUM(B13*8*23)</f>
        <v>13800</v>
      </c>
      <c r="G13" s="10">
        <v>2</v>
      </c>
      <c r="H13" s="26">
        <f t="shared" ref="H13:H19" si="13">SUM(B13*C13*G13)</f>
        <v>6000</v>
      </c>
      <c r="I13" s="26"/>
    </row>
    <row r="14" spans="1:10" s="9" customFormat="1" x14ac:dyDescent="0.25">
      <c r="A14" s="9" t="s">
        <v>63</v>
      </c>
      <c r="B14" s="26">
        <v>70</v>
      </c>
      <c r="C14" s="10">
        <v>40</v>
      </c>
      <c r="D14" s="26">
        <f t="shared" si="10"/>
        <v>560</v>
      </c>
      <c r="E14" s="26">
        <f t="shared" si="11"/>
        <v>2800</v>
      </c>
      <c r="F14" s="26">
        <f t="shared" si="12"/>
        <v>12880</v>
      </c>
      <c r="G14" s="10">
        <v>0</v>
      </c>
      <c r="H14" s="26">
        <f t="shared" si="13"/>
        <v>0</v>
      </c>
      <c r="I14" s="26"/>
    </row>
    <row r="15" spans="1:10" s="9" customFormat="1" x14ac:dyDescent="0.25">
      <c r="A15" s="9" t="s">
        <v>64</v>
      </c>
      <c r="B15" s="26">
        <v>70</v>
      </c>
      <c r="C15" s="10">
        <v>40</v>
      </c>
      <c r="D15" s="26">
        <f t="shared" si="10"/>
        <v>560</v>
      </c>
      <c r="E15" s="26">
        <f t="shared" si="11"/>
        <v>2800</v>
      </c>
      <c r="F15" s="26">
        <f t="shared" si="12"/>
        <v>12880</v>
      </c>
      <c r="G15" s="10">
        <v>0</v>
      </c>
      <c r="H15" s="26">
        <f t="shared" si="13"/>
        <v>0</v>
      </c>
      <c r="I15" s="26"/>
    </row>
    <row r="16" spans="1:10" s="9" customFormat="1" x14ac:dyDescent="0.25">
      <c r="A16" s="9" t="s">
        <v>65</v>
      </c>
      <c r="B16" s="26">
        <v>70</v>
      </c>
      <c r="C16" s="10">
        <v>40</v>
      </c>
      <c r="D16" s="26">
        <f t="shared" si="10"/>
        <v>560</v>
      </c>
      <c r="E16" s="26">
        <f t="shared" si="11"/>
        <v>2800</v>
      </c>
      <c r="F16" s="26">
        <f t="shared" si="12"/>
        <v>12880</v>
      </c>
      <c r="G16" s="10">
        <v>0</v>
      </c>
      <c r="H16" s="26">
        <f t="shared" si="13"/>
        <v>0</v>
      </c>
      <c r="I16" s="26"/>
    </row>
    <row r="17" spans="1:10" s="9" customFormat="1" x14ac:dyDescent="0.25">
      <c r="A17" s="9" t="s">
        <v>66</v>
      </c>
      <c r="B17" s="26">
        <v>70</v>
      </c>
      <c r="C17" s="10">
        <v>0</v>
      </c>
      <c r="D17" s="26">
        <f t="shared" si="10"/>
        <v>560</v>
      </c>
      <c r="E17" s="26">
        <f t="shared" si="11"/>
        <v>0</v>
      </c>
      <c r="F17" s="26">
        <f t="shared" si="12"/>
        <v>12880</v>
      </c>
      <c r="G17" s="10">
        <v>0</v>
      </c>
      <c r="H17" s="26">
        <f t="shared" si="13"/>
        <v>0</v>
      </c>
      <c r="I17" s="26"/>
    </row>
    <row r="18" spans="1:10" s="9" customFormat="1" x14ac:dyDescent="0.25">
      <c r="A18" s="9" t="s">
        <v>67</v>
      </c>
      <c r="B18" s="26">
        <v>70</v>
      </c>
      <c r="C18" s="10">
        <v>0</v>
      </c>
      <c r="D18" s="26">
        <f t="shared" si="10"/>
        <v>560</v>
      </c>
      <c r="E18" s="26">
        <f t="shared" si="11"/>
        <v>0</v>
      </c>
      <c r="F18" s="26">
        <f t="shared" si="12"/>
        <v>12880</v>
      </c>
      <c r="G18" s="10">
        <v>0</v>
      </c>
      <c r="H18" s="26">
        <f t="shared" si="13"/>
        <v>0</v>
      </c>
      <c r="I18" s="26"/>
    </row>
    <row r="19" spans="1:10" s="9" customFormat="1" x14ac:dyDescent="0.25">
      <c r="A19" s="9" t="s">
        <v>68</v>
      </c>
      <c r="B19" s="26">
        <v>70</v>
      </c>
      <c r="C19" s="10">
        <v>0</v>
      </c>
      <c r="D19" s="26">
        <f t="shared" si="10"/>
        <v>560</v>
      </c>
      <c r="E19" s="26">
        <f t="shared" si="11"/>
        <v>0</v>
      </c>
      <c r="F19" s="26">
        <f t="shared" si="12"/>
        <v>12880</v>
      </c>
      <c r="G19" s="10">
        <v>0</v>
      </c>
      <c r="H19" s="26">
        <f t="shared" si="13"/>
        <v>0</v>
      </c>
      <c r="I19" s="26"/>
    </row>
    <row r="20" spans="1:10" s="9" customFormat="1" x14ac:dyDescent="0.25">
      <c r="B20" s="26"/>
      <c r="C20" s="10"/>
      <c r="D20" s="26"/>
      <c r="E20" s="26"/>
      <c r="F20" s="26"/>
      <c r="G20" s="10"/>
      <c r="H20" s="26"/>
      <c r="I20" s="26"/>
    </row>
    <row r="21" spans="1:10" s="9" customFormat="1" ht="5.25" customHeight="1" thickBot="1" x14ac:dyDescent="0.3">
      <c r="A21" s="21"/>
      <c r="B21" s="28"/>
      <c r="C21" s="23"/>
      <c r="D21" s="22"/>
      <c r="E21" s="28"/>
      <c r="F21" s="28"/>
      <c r="G21" s="23"/>
      <c r="H21" s="22"/>
      <c r="I21" s="22"/>
      <c r="J21" s="21"/>
    </row>
    <row r="22" spans="1:10" s="9" customFormat="1" x14ac:dyDescent="0.25">
      <c r="A22" s="13" t="s">
        <v>24</v>
      </c>
      <c r="B22" s="24"/>
      <c r="C22" s="10"/>
      <c r="D22" s="24"/>
      <c r="E22" s="24"/>
      <c r="F22" s="24"/>
      <c r="G22" s="10"/>
      <c r="H22" s="24"/>
      <c r="I22" s="24"/>
      <c r="J22" s="25" t="s">
        <v>25</v>
      </c>
    </row>
    <row r="23" spans="1:10" s="9" customFormat="1" ht="15.75" thickBot="1" x14ac:dyDescent="0.3">
      <c r="A23" s="9" t="s">
        <v>61</v>
      </c>
      <c r="B23" s="26">
        <v>75</v>
      </c>
      <c r="C23" s="10">
        <v>40</v>
      </c>
      <c r="D23" s="26">
        <f t="shared" ref="D23" si="14">SUM(B23*8)</f>
        <v>600</v>
      </c>
      <c r="E23" s="26">
        <f t="shared" ref="E23" si="15">SUM(B23*C23)</f>
        <v>3000</v>
      </c>
      <c r="F23" s="26">
        <f t="shared" ref="F23" si="16">SUM(B23*8*23)</f>
        <v>13800</v>
      </c>
      <c r="G23" s="10">
        <v>3</v>
      </c>
      <c r="H23" s="26">
        <f t="shared" ref="H23" si="17">SUM(B23*C23*G23)</f>
        <v>9000</v>
      </c>
      <c r="I23" s="26"/>
      <c r="J23" s="27">
        <f>SUM(H23:H25)</f>
        <v>9000</v>
      </c>
    </row>
    <row r="24" spans="1:10" s="9" customFormat="1" x14ac:dyDescent="0.25">
      <c r="B24" s="26"/>
      <c r="C24" s="10"/>
      <c r="D24" s="26"/>
      <c r="E24" s="26"/>
      <c r="F24" s="26"/>
      <c r="G24" s="10"/>
      <c r="H24" s="26"/>
      <c r="I24" s="26"/>
      <c r="J24" s="14"/>
    </row>
    <row r="25" spans="1:10" s="9" customFormat="1" ht="5.25" customHeight="1" thickBot="1" x14ac:dyDescent="0.3">
      <c r="A25" s="21"/>
      <c r="B25" s="28"/>
      <c r="C25" s="23"/>
      <c r="D25" s="22"/>
      <c r="E25" s="28"/>
      <c r="F25" s="28"/>
      <c r="G25" s="23"/>
      <c r="H25" s="22"/>
      <c r="I25" s="22"/>
      <c r="J25" s="21"/>
    </row>
    <row r="26" spans="1:10" s="9" customFormat="1" x14ac:dyDescent="0.25">
      <c r="A26" s="13" t="s">
        <v>26</v>
      </c>
      <c r="B26" s="24"/>
      <c r="C26" s="10"/>
      <c r="D26" s="24"/>
      <c r="E26" s="24"/>
      <c r="F26" s="24"/>
      <c r="G26" s="10"/>
      <c r="H26" s="24"/>
      <c r="I26" s="24"/>
      <c r="J26" s="25" t="s">
        <v>27</v>
      </c>
    </row>
    <row r="27" spans="1:10" s="9" customFormat="1" ht="15.75" thickBot="1" x14ac:dyDescent="0.3">
      <c r="A27" s="9" t="s">
        <v>69</v>
      </c>
      <c r="B27" s="26">
        <v>60</v>
      </c>
      <c r="C27" s="10">
        <v>40</v>
      </c>
      <c r="D27" s="26">
        <f t="shared" ref="D27" si="18">SUM(B27*8)</f>
        <v>480</v>
      </c>
      <c r="E27" s="26">
        <f t="shared" ref="E27" si="19">SUM(B27*C27)</f>
        <v>2400</v>
      </c>
      <c r="F27" s="26">
        <f t="shared" ref="F27" si="20">SUM(B27*8*23)</f>
        <v>11040</v>
      </c>
      <c r="G27" s="10">
        <v>1.5</v>
      </c>
      <c r="H27" s="26">
        <f t="shared" ref="H27:H28" si="21">SUM(B27*C27*G27)</f>
        <v>3600</v>
      </c>
      <c r="I27" s="26"/>
      <c r="J27" s="27">
        <f>SUM(H27:H28)</f>
        <v>3600</v>
      </c>
    </row>
    <row r="28" spans="1:10" s="9" customFormat="1" x14ac:dyDescent="0.25">
      <c r="A28" s="9" t="s">
        <v>70</v>
      </c>
      <c r="B28" s="26">
        <v>65</v>
      </c>
      <c r="C28" s="10">
        <v>40</v>
      </c>
      <c r="D28" s="26">
        <f t="shared" ref="D28" si="22">SUM(B28*8)</f>
        <v>520</v>
      </c>
      <c r="E28" s="26">
        <f t="shared" ref="E28" si="23">SUM(B28*C28)</f>
        <v>2600</v>
      </c>
      <c r="F28" s="26">
        <f t="shared" ref="F28" si="24">SUM(B28*8*23)</f>
        <v>11960</v>
      </c>
      <c r="G28" s="10">
        <v>0</v>
      </c>
      <c r="H28" s="26">
        <f t="shared" si="21"/>
        <v>0</v>
      </c>
      <c r="I28" s="26"/>
    </row>
    <row r="29" spans="1:10" s="9" customFormat="1" x14ac:dyDescent="0.25">
      <c r="B29" s="26"/>
      <c r="C29" s="10"/>
      <c r="D29" s="26"/>
      <c r="E29" s="26"/>
      <c r="F29" s="26"/>
      <c r="G29" s="10"/>
      <c r="H29" s="26"/>
      <c r="I29" s="26"/>
    </row>
    <row r="30" spans="1:10" s="9" customFormat="1" ht="5.25" customHeight="1" thickBot="1" x14ac:dyDescent="0.3">
      <c r="A30" s="21"/>
      <c r="B30" s="28"/>
      <c r="C30" s="23"/>
      <c r="D30" s="22"/>
      <c r="E30" s="28"/>
      <c r="F30" s="28"/>
      <c r="G30" s="23"/>
      <c r="H30" s="22"/>
      <c r="I30" s="22"/>
      <c r="J30" s="21"/>
    </row>
    <row r="31" spans="1:10" s="9" customFormat="1" x14ac:dyDescent="0.25">
      <c r="A31" s="13" t="s">
        <v>28</v>
      </c>
      <c r="B31" s="24"/>
      <c r="C31" s="10"/>
      <c r="D31" s="24"/>
      <c r="E31" s="24"/>
      <c r="F31" s="24"/>
      <c r="G31" s="10"/>
      <c r="H31" s="24"/>
      <c r="I31" s="24"/>
      <c r="J31" s="25" t="s">
        <v>29</v>
      </c>
    </row>
    <row r="32" spans="1:10" s="9" customFormat="1" ht="15.75" thickBot="1" x14ac:dyDescent="0.3">
      <c r="A32" s="9" t="s">
        <v>71</v>
      </c>
      <c r="B32" s="26">
        <v>75</v>
      </c>
      <c r="C32" s="10">
        <v>40</v>
      </c>
      <c r="D32" s="26">
        <f t="shared" ref="D32" si="25">SUM(B32*8)</f>
        <v>600</v>
      </c>
      <c r="E32" s="26">
        <f t="shared" ref="E32" si="26">SUM(B32*C32)</f>
        <v>3000</v>
      </c>
      <c r="F32" s="26">
        <f t="shared" ref="F32" si="27">SUM(B32*8*23)</f>
        <v>13800</v>
      </c>
      <c r="G32" s="10">
        <v>2</v>
      </c>
      <c r="H32" s="26">
        <f t="shared" ref="H32:H34" si="28">SUM(B32*C32*G32)</f>
        <v>6000</v>
      </c>
      <c r="I32" s="26"/>
      <c r="J32" s="27">
        <f>SUM(H32:H37)</f>
        <v>10400</v>
      </c>
    </row>
    <row r="33" spans="1:10" s="9" customFormat="1" x14ac:dyDescent="0.25">
      <c r="A33" s="9" t="s">
        <v>72</v>
      </c>
      <c r="B33" s="26">
        <v>100</v>
      </c>
      <c r="C33" s="10">
        <v>40</v>
      </c>
      <c r="D33" s="26">
        <f t="shared" ref="D33" si="29">SUM(B33*8)</f>
        <v>800</v>
      </c>
      <c r="E33" s="26">
        <f t="shared" ref="E33" si="30">SUM(B33*C33)</f>
        <v>4000</v>
      </c>
      <c r="F33" s="26">
        <f t="shared" ref="F33" si="31">SUM(B33*8*23)</f>
        <v>18400</v>
      </c>
      <c r="G33" s="10">
        <v>0</v>
      </c>
      <c r="H33" s="26">
        <f t="shared" si="28"/>
        <v>0</v>
      </c>
      <c r="I33" s="26"/>
    </row>
    <row r="34" spans="1:10" s="9" customFormat="1" x14ac:dyDescent="0.25">
      <c r="A34" s="9" t="s">
        <v>40</v>
      </c>
      <c r="B34" s="26">
        <v>20</v>
      </c>
      <c r="C34" s="10">
        <v>40</v>
      </c>
      <c r="D34" s="26">
        <f t="shared" ref="D34" si="32">SUM(B34*8)</f>
        <v>160</v>
      </c>
      <c r="E34" s="26">
        <f t="shared" ref="E34" si="33">SUM(B34*C34)</f>
        <v>800</v>
      </c>
      <c r="F34" s="26">
        <f t="shared" ref="F34" si="34">SUM(B34*8*23)</f>
        <v>3680</v>
      </c>
      <c r="G34" s="10">
        <v>0</v>
      </c>
      <c r="H34" s="26">
        <f t="shared" si="28"/>
        <v>0</v>
      </c>
      <c r="I34" s="26"/>
      <c r="J34" s="10"/>
    </row>
    <row r="35" spans="1:10" s="9" customFormat="1" x14ac:dyDescent="0.25">
      <c r="A35" s="9" t="s">
        <v>41</v>
      </c>
      <c r="B35" s="26">
        <v>20</v>
      </c>
      <c r="C35" s="10">
        <v>40</v>
      </c>
      <c r="D35" s="26">
        <f t="shared" ref="D35:D37" si="35">SUM(B35*8)</f>
        <v>160</v>
      </c>
      <c r="E35" s="26">
        <f t="shared" ref="E35:E37" si="36">SUM(B35*C35)</f>
        <v>800</v>
      </c>
      <c r="F35" s="26">
        <f t="shared" ref="F35:F37" si="37">SUM(B35*8*23)</f>
        <v>3680</v>
      </c>
      <c r="G35" s="10">
        <v>0</v>
      </c>
      <c r="H35" s="26">
        <f t="shared" ref="H35:H37" si="38">SUM(B35*C35*G35)</f>
        <v>0</v>
      </c>
      <c r="I35" s="26"/>
      <c r="J35" s="15"/>
    </row>
    <row r="36" spans="1:10" s="9" customFormat="1" x14ac:dyDescent="0.25">
      <c r="A36" s="9" t="s">
        <v>43</v>
      </c>
      <c r="B36" s="26">
        <v>30</v>
      </c>
      <c r="C36" s="10">
        <v>40</v>
      </c>
      <c r="D36" s="26">
        <f t="shared" si="35"/>
        <v>240</v>
      </c>
      <c r="E36" s="26">
        <f t="shared" si="36"/>
        <v>1200</v>
      </c>
      <c r="F36" s="26">
        <f t="shared" si="37"/>
        <v>5520</v>
      </c>
      <c r="G36" s="10">
        <v>1</v>
      </c>
      <c r="H36" s="26">
        <f t="shared" si="38"/>
        <v>1200</v>
      </c>
      <c r="I36" s="26"/>
    </row>
    <row r="37" spans="1:10" s="9" customFormat="1" x14ac:dyDescent="0.25">
      <c r="A37" s="9" t="s">
        <v>42</v>
      </c>
      <c r="B37" s="26">
        <v>40</v>
      </c>
      <c r="C37" s="10">
        <v>40</v>
      </c>
      <c r="D37" s="26">
        <f t="shared" si="35"/>
        <v>320</v>
      </c>
      <c r="E37" s="26">
        <f t="shared" si="36"/>
        <v>1600</v>
      </c>
      <c r="F37" s="26">
        <f t="shared" si="37"/>
        <v>7360</v>
      </c>
      <c r="G37" s="10">
        <v>2</v>
      </c>
      <c r="H37" s="26">
        <f t="shared" si="38"/>
        <v>3200</v>
      </c>
      <c r="I37" s="26"/>
    </row>
    <row r="38" spans="1:10" s="9" customFormat="1" x14ac:dyDescent="0.25">
      <c r="B38" s="26"/>
      <c r="C38" s="10"/>
      <c r="D38" s="26"/>
      <c r="E38" s="26"/>
      <c r="F38" s="26"/>
      <c r="G38" s="10"/>
      <c r="H38" s="26"/>
      <c r="I38" s="26"/>
    </row>
    <row r="39" spans="1:10" s="9" customFormat="1" ht="5.25" customHeight="1" thickBot="1" x14ac:dyDescent="0.3">
      <c r="A39" s="21"/>
      <c r="B39" s="22"/>
      <c r="C39" s="21"/>
      <c r="D39" s="22"/>
      <c r="E39" s="22"/>
      <c r="F39" s="22"/>
      <c r="G39" s="23"/>
      <c r="H39" s="22"/>
      <c r="I39" s="22"/>
      <c r="J39" s="21"/>
    </row>
    <row r="40" spans="1:10" s="9" customFormat="1" x14ac:dyDescent="0.25">
      <c r="A40" s="13" t="s">
        <v>31</v>
      </c>
      <c r="B40" s="24"/>
      <c r="C40" s="10"/>
      <c r="D40" s="24"/>
      <c r="E40" s="24"/>
      <c r="F40" s="24"/>
      <c r="G40" s="10"/>
      <c r="H40" s="24"/>
      <c r="I40" s="24"/>
      <c r="J40" s="25" t="s">
        <v>32</v>
      </c>
    </row>
    <row r="41" spans="1:10" s="9" customFormat="1" ht="15.75" thickBot="1" x14ac:dyDescent="0.3">
      <c r="A41" s="9" t="s">
        <v>17</v>
      </c>
      <c r="B41" s="26">
        <v>75</v>
      </c>
      <c r="C41" s="10">
        <v>20</v>
      </c>
      <c r="D41" s="26">
        <f t="shared" ref="D41:D42" si="39">SUM(B41*8)</f>
        <v>600</v>
      </c>
      <c r="E41" s="26">
        <f t="shared" ref="E41:E42" si="40">SUM(B41*C41)</f>
        <v>1500</v>
      </c>
      <c r="F41" s="26">
        <f t="shared" ref="F41:F42" si="41">SUM(B41*8*23)</f>
        <v>13800</v>
      </c>
      <c r="G41" s="10">
        <v>3</v>
      </c>
      <c r="H41" s="26">
        <f t="shared" ref="H41:H42" si="42">SUM(B41*C41*G41)</f>
        <v>4500</v>
      </c>
      <c r="I41" s="26"/>
      <c r="J41" s="27">
        <f>SUM(H41:H44)</f>
        <v>4500</v>
      </c>
    </row>
    <row r="42" spans="1:10" s="9" customFormat="1" x14ac:dyDescent="0.25">
      <c r="A42" s="9" t="s">
        <v>18</v>
      </c>
      <c r="B42" s="26">
        <v>75</v>
      </c>
      <c r="C42" s="10">
        <v>20</v>
      </c>
      <c r="D42" s="26">
        <f t="shared" si="39"/>
        <v>600</v>
      </c>
      <c r="E42" s="26">
        <f t="shared" si="40"/>
        <v>1500</v>
      </c>
      <c r="F42" s="26">
        <f t="shared" si="41"/>
        <v>13800</v>
      </c>
      <c r="G42" s="10">
        <v>0</v>
      </c>
      <c r="H42" s="26">
        <f t="shared" si="42"/>
        <v>0</v>
      </c>
      <c r="I42" s="26"/>
      <c r="J42" s="29"/>
    </row>
    <row r="43" spans="1:10" s="9" customFormat="1" x14ac:dyDescent="0.25">
      <c r="B43" s="26"/>
      <c r="C43" s="10"/>
      <c r="D43" s="26"/>
      <c r="E43" s="26"/>
      <c r="F43" s="26"/>
      <c r="G43" s="10"/>
      <c r="H43" s="26"/>
      <c r="I43" s="26"/>
      <c r="J43" s="14"/>
    </row>
    <row r="44" spans="1:10" s="9" customFormat="1" ht="5.25" customHeight="1" thickBot="1" x14ac:dyDescent="0.3">
      <c r="A44" s="21"/>
      <c r="B44" s="22"/>
      <c r="C44" s="21"/>
      <c r="D44" s="22"/>
      <c r="E44" s="22"/>
      <c r="F44" s="22"/>
      <c r="G44" s="23"/>
      <c r="H44" s="22"/>
      <c r="I44" s="22"/>
      <c r="J44" s="21"/>
    </row>
    <row r="45" spans="1:10" s="9" customFormat="1" x14ac:dyDescent="0.25">
      <c r="A45" s="13" t="s">
        <v>73</v>
      </c>
      <c r="B45" s="24"/>
      <c r="C45" s="10"/>
      <c r="D45" s="24"/>
      <c r="E45" s="24"/>
      <c r="F45" s="24"/>
      <c r="G45" s="10"/>
      <c r="H45" s="24"/>
      <c r="I45" s="24"/>
      <c r="J45" s="25" t="s">
        <v>75</v>
      </c>
    </row>
    <row r="46" spans="1:10" s="9" customFormat="1" ht="15.75" thickBot="1" x14ac:dyDescent="0.3">
      <c r="A46" s="9" t="s">
        <v>17</v>
      </c>
      <c r="B46" s="26">
        <v>75</v>
      </c>
      <c r="C46" s="10">
        <v>40</v>
      </c>
      <c r="D46" s="26">
        <f t="shared" ref="D46" si="43">SUM(B46*8)</f>
        <v>600</v>
      </c>
      <c r="E46" s="26">
        <f t="shared" ref="E46" si="44">SUM(B46*C46)</f>
        <v>3000</v>
      </c>
      <c r="F46" s="26">
        <f t="shared" ref="F46" si="45">SUM(B46*8*23)</f>
        <v>13800</v>
      </c>
      <c r="G46" s="10">
        <v>4</v>
      </c>
      <c r="H46" s="26">
        <f t="shared" ref="H46" si="46">SUM(B46*C46*G46)</f>
        <v>12000</v>
      </c>
      <c r="I46" s="26"/>
      <c r="J46" s="27">
        <f>SUM(H46:H48)</f>
        <v>12000</v>
      </c>
    </row>
    <row r="48" spans="1:10" s="9" customFormat="1" ht="4.5" customHeight="1" thickBot="1" x14ac:dyDescent="0.3">
      <c r="A48" s="21"/>
      <c r="B48" s="22"/>
      <c r="C48" s="21"/>
      <c r="D48" s="22"/>
      <c r="E48" s="22"/>
      <c r="F48" s="22"/>
      <c r="G48" s="23"/>
      <c r="H48" s="22"/>
      <c r="I48" s="22"/>
      <c r="J48" s="21"/>
    </row>
    <row r="49" spans="1:10" s="9" customFormat="1" x14ac:dyDescent="0.25">
      <c r="A49" s="13" t="s">
        <v>74</v>
      </c>
      <c r="B49" s="24"/>
      <c r="C49" s="10"/>
      <c r="D49" s="24"/>
      <c r="E49" s="24"/>
      <c r="F49" s="24"/>
      <c r="G49" s="10"/>
      <c r="H49" s="24"/>
      <c r="I49" s="24"/>
      <c r="J49" s="25" t="s">
        <v>76</v>
      </c>
    </row>
    <row r="50" spans="1:10" s="9" customFormat="1" ht="15.75" thickBot="1" x14ac:dyDescent="0.3">
      <c r="A50" s="9" t="s">
        <v>17</v>
      </c>
      <c r="B50" s="26">
        <v>50</v>
      </c>
      <c r="C50" s="10">
        <v>40</v>
      </c>
      <c r="D50" s="26">
        <f t="shared" ref="D50" si="47">SUM(B50*8)</f>
        <v>400</v>
      </c>
      <c r="E50" s="26">
        <f t="shared" ref="E50" si="48">SUM(B50*C50)</f>
        <v>2000</v>
      </c>
      <c r="F50" s="26">
        <f t="shared" ref="F50" si="49">SUM(B50*8*23)</f>
        <v>9200</v>
      </c>
      <c r="G50" s="10">
        <v>3</v>
      </c>
      <c r="H50" s="26">
        <f t="shared" ref="H50" si="50">SUM(B50*C50*G50)</f>
        <v>6000</v>
      </c>
      <c r="I50" s="26"/>
      <c r="J50" s="27">
        <f>SUM(H50:H52)</f>
        <v>6000</v>
      </c>
    </row>
    <row r="52" spans="1:10" s="9" customFormat="1" ht="5.25" customHeight="1" thickBot="1" x14ac:dyDescent="0.3">
      <c r="A52" s="21"/>
      <c r="B52" s="22"/>
      <c r="C52" s="21"/>
      <c r="D52" s="22"/>
      <c r="E52" s="22"/>
      <c r="F52" s="22"/>
      <c r="G52" s="23"/>
      <c r="H52" s="22"/>
      <c r="I52" s="22"/>
      <c r="J52" s="21"/>
    </row>
    <row r="53" spans="1:10" s="9" customFormat="1" x14ac:dyDescent="0.25">
      <c r="A53" s="13" t="s">
        <v>1</v>
      </c>
      <c r="B53" s="24"/>
      <c r="C53" s="10"/>
      <c r="D53" s="24"/>
      <c r="E53" s="24"/>
      <c r="F53" s="24"/>
      <c r="G53" s="10"/>
      <c r="H53" s="24"/>
      <c r="I53" s="24"/>
      <c r="J53" s="25" t="s">
        <v>30</v>
      </c>
    </row>
    <row r="54" spans="1:10" s="9" customFormat="1" ht="15.75" thickBot="1" x14ac:dyDescent="0.3">
      <c r="A54" s="9" t="s">
        <v>17</v>
      </c>
      <c r="B54" s="26">
        <v>0</v>
      </c>
      <c r="C54" s="10">
        <v>0</v>
      </c>
      <c r="D54" s="26">
        <f t="shared" ref="D54" si="51">SUM(B54*8)</f>
        <v>0</v>
      </c>
      <c r="E54" s="26">
        <f t="shared" ref="E54" si="52">SUM(B54*C54)</f>
        <v>0</v>
      </c>
      <c r="F54" s="26">
        <f t="shared" ref="F54" si="53">SUM(B54*8*23)</f>
        <v>0</v>
      </c>
      <c r="G54" s="10">
        <v>8</v>
      </c>
      <c r="H54" s="26">
        <f t="shared" ref="H54" si="54">SUM(B54*C54*G54)</f>
        <v>0</v>
      </c>
      <c r="I54" s="26"/>
      <c r="J54" s="27">
        <f>SUM(H54:H55)</f>
        <v>0</v>
      </c>
    </row>
    <row r="55" spans="1:10" s="9" customFormat="1" x14ac:dyDescent="0.25">
      <c r="B55" s="26"/>
      <c r="C55" s="10"/>
      <c r="D55" s="24"/>
      <c r="E55" s="26"/>
      <c r="F55" s="26"/>
      <c r="G55" s="10"/>
      <c r="H55" s="24"/>
      <c r="I55" s="24"/>
    </row>
    <row r="56" spans="1:10" s="9" customFormat="1" ht="5.25" customHeight="1" x14ac:dyDescent="0.25">
      <c r="A56" s="21"/>
      <c r="B56" s="22"/>
      <c r="C56" s="21"/>
      <c r="D56" s="22"/>
      <c r="E56" s="22"/>
      <c r="F56" s="22"/>
      <c r="G56" s="23"/>
      <c r="H56" s="22"/>
      <c r="I56" s="22"/>
      <c r="J56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" sqref="B1"/>
    </sheetView>
  </sheetViews>
  <sheetFormatPr defaultRowHeight="15" x14ac:dyDescent="0.25"/>
  <cols>
    <col min="1" max="1" width="31.125" style="9" customWidth="1"/>
    <col min="2" max="2" width="13.625" style="10" customWidth="1"/>
    <col min="3" max="3" width="15.75" style="9" bestFit="1" customWidth="1"/>
    <col min="4" max="4" width="18.375" style="9" customWidth="1"/>
    <col min="5" max="16384" width="9" style="9"/>
  </cols>
  <sheetData>
    <row r="1" spans="1:4" x14ac:dyDescent="0.25">
      <c r="A1" s="13" t="s">
        <v>45</v>
      </c>
    </row>
    <row r="3" spans="1:4" x14ac:dyDescent="0.25">
      <c r="A3" s="11" t="s">
        <v>46</v>
      </c>
      <c r="B3" s="12" t="s">
        <v>20</v>
      </c>
      <c r="C3" s="12" t="s">
        <v>47</v>
      </c>
      <c r="D3" s="12" t="s">
        <v>54</v>
      </c>
    </row>
    <row r="4" spans="1:4" x14ac:dyDescent="0.25">
      <c r="A4" s="13" t="s">
        <v>55</v>
      </c>
      <c r="B4" s="14">
        <v>1000</v>
      </c>
      <c r="C4" s="15"/>
      <c r="D4" s="16"/>
    </row>
    <row r="5" spans="1:4" x14ac:dyDescent="0.25">
      <c r="B5" s="15"/>
      <c r="C5" s="15"/>
    </row>
    <row r="6" spans="1:4" x14ac:dyDescent="0.25">
      <c r="B6" s="15"/>
      <c r="C6" s="15"/>
    </row>
    <row r="7" spans="1:4" x14ac:dyDescent="0.25">
      <c r="A7" s="13" t="s">
        <v>35</v>
      </c>
      <c r="B7" s="14">
        <f>SUM(C7)</f>
        <v>500</v>
      </c>
      <c r="C7" s="15">
        <f>SUM(C8,C9)</f>
        <v>500</v>
      </c>
      <c r="D7" s="16"/>
    </row>
    <row r="8" spans="1:4" x14ac:dyDescent="0.25">
      <c r="A8" s="9" t="s">
        <v>51</v>
      </c>
      <c r="B8" s="15"/>
      <c r="C8" s="15">
        <v>500</v>
      </c>
    </row>
    <row r="9" spans="1:4" x14ac:dyDescent="0.25">
      <c r="B9" s="15"/>
      <c r="C9" s="15"/>
    </row>
    <row r="10" spans="1:4" x14ac:dyDescent="0.25">
      <c r="B10" s="15"/>
      <c r="C10" s="15"/>
    </row>
    <row r="11" spans="1:4" x14ac:dyDescent="0.25">
      <c r="A11" s="13" t="s">
        <v>36</v>
      </c>
      <c r="B11" s="14">
        <f>SUM(C11)</f>
        <v>3600</v>
      </c>
      <c r="C11" s="15">
        <f>SUM(C12*3)</f>
        <v>3600</v>
      </c>
      <c r="D11" s="16"/>
    </row>
    <row r="12" spans="1:4" x14ac:dyDescent="0.25">
      <c r="A12" s="9" t="s">
        <v>48</v>
      </c>
      <c r="B12" s="15"/>
      <c r="C12" s="15">
        <v>1200</v>
      </c>
      <c r="D12" s="9" t="s">
        <v>81</v>
      </c>
    </row>
    <row r="13" spans="1:4" x14ac:dyDescent="0.25">
      <c r="B13" s="15"/>
      <c r="C13" s="15"/>
    </row>
    <row r="14" spans="1:4" x14ac:dyDescent="0.25">
      <c r="A14" s="13" t="s">
        <v>44</v>
      </c>
      <c r="B14" s="14">
        <v>500</v>
      </c>
      <c r="C14" s="15"/>
      <c r="D14" s="16"/>
    </row>
    <row r="15" spans="1:4" x14ac:dyDescent="0.25">
      <c r="A15" s="9" t="s">
        <v>49</v>
      </c>
      <c r="B15" s="15"/>
      <c r="C15" s="15"/>
    </row>
    <row r="16" spans="1:4" x14ac:dyDescent="0.25">
      <c r="A16" s="9" t="s">
        <v>50</v>
      </c>
      <c r="B16" s="15"/>
      <c r="C16" s="15"/>
    </row>
    <row r="17" spans="1:4" x14ac:dyDescent="0.25">
      <c r="B17" s="15"/>
      <c r="C17" s="15"/>
    </row>
    <row r="18" spans="1:4" x14ac:dyDescent="0.25">
      <c r="A18" s="13" t="s">
        <v>39</v>
      </c>
      <c r="B18" s="14">
        <v>500</v>
      </c>
      <c r="C18" s="15"/>
      <c r="D18" s="16"/>
    </row>
    <row r="19" spans="1:4" x14ac:dyDescent="0.25">
      <c r="A19" s="9" t="s">
        <v>52</v>
      </c>
      <c r="B19" s="15"/>
      <c r="C19" s="15"/>
    </row>
    <row r="20" spans="1:4" x14ac:dyDescent="0.25">
      <c r="A20" s="9" t="s">
        <v>53</v>
      </c>
      <c r="B20" s="15"/>
      <c r="C20" s="15"/>
    </row>
    <row r="21" spans="1:4" x14ac:dyDescent="0.25">
      <c r="B21" s="15"/>
      <c r="C21" s="15"/>
    </row>
    <row r="22" spans="1:4" x14ac:dyDescent="0.25">
      <c r="B22" s="15"/>
      <c r="C22" s="15"/>
    </row>
    <row r="23" spans="1:4" x14ac:dyDescent="0.25">
      <c r="C23" s="1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0A1C462F5DB42A0189602CA1A4E87" ma:contentTypeVersion="1" ma:contentTypeDescription="Create a new document." ma:contentTypeScope="" ma:versionID="0140659d14ed647b8b8c2e3ff585ce50">
  <xsd:schema xmlns:xsd="http://www.w3.org/2001/XMLSchema" xmlns:xs="http://www.w3.org/2001/XMLSchema" xmlns:p="http://schemas.microsoft.com/office/2006/metadata/properties" xmlns:ns3="http://schemas.microsoft.com/sharepoint/v3/fields" targetNamespace="http://schemas.microsoft.com/office/2006/metadata/properties" ma:root="true" ma:fieldsID="d3260fc46f68a950d1b7a552e87d3f79" ns3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3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71B1DE1-79AD-4B98-B4E2-E9DD3581BE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961A5E-E657-4E65-BC0F-30723EC00A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5C54C1-D8B2-4716-89AA-213C599D22F1}">
  <ds:schemaRefs>
    <ds:schemaRef ds:uri="http://purl.org/dc/elements/1.1/"/>
    <ds:schemaRef ds:uri="http://purl.org/dc/terms/"/>
    <ds:schemaRef ds:uri="http://purl.org/dc/dcmitype/"/>
    <ds:schemaRef ds:uri="http://schemas.microsoft.com/sharepoint/v3/field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Expense Budget</vt:lpstr>
      <vt:lpstr>Personnel</vt:lpstr>
      <vt:lpstr>Operating Expense</vt:lpstr>
      <vt:lpstr>Animation_Total_for_Duration</vt:lpstr>
      <vt:lpstr>Audio_Total</vt:lpstr>
      <vt:lpstr>Dev_Total_for_Duration</vt:lpstr>
      <vt:lpstr>Other_Total</vt:lpstr>
      <vt:lpstr>'Expense Budget'!Print_Titles</vt:lpstr>
      <vt:lpstr>SME_Total</vt:lpstr>
      <vt:lpstr>Video_Total</vt:lpstr>
    </vt:vector>
  </TitlesOfParts>
  <Company>iApproach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eLearning Budget Forecast</dc:title>
  <dc:subject>Budget Forecast</dc:subject>
  <dc:creator>Dustin Bauman</dc:creator>
  <cp:keywords>budget; forecast; template</cp:keywords>
  <cp:lastModifiedBy>Dustin Bauman</cp:lastModifiedBy>
  <cp:lastPrinted>2013-10-23T01:37:27Z</cp:lastPrinted>
  <dcterms:created xsi:type="dcterms:W3CDTF">2013-10-22T23:02:43Z</dcterms:created>
  <dcterms:modified xsi:type="dcterms:W3CDTF">2015-03-10T01:04:38Z</dcterms:modified>
  <cp:category>Budget</cp:category>
  <cp:contentStatus>Version 1.0</cp:contentStatus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TC034288909991</vt:lpwstr>
  </property>
  <property fmtid="{D5CDD505-2E9C-101B-9397-08002B2CF9AE}" pid="3" name="IsMyDocuments">
    <vt:bool>true</vt:bool>
  </property>
  <property fmtid="{D5CDD505-2E9C-101B-9397-08002B2CF9AE}" pid="4" name="ContentTypeId">
    <vt:lpwstr>0x0101004D60A1C462F5DB42A0189602CA1A4E87</vt:lpwstr>
  </property>
</Properties>
</file>